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0.xml"/>
  <Override ContentType="application/vnd.openxmlformats-officedocument.spreadsheetml.worksheet+xml" PartName="/xl/worksheets/sheet12.xml"/>
  <Override ContentType="application/vnd.openxmlformats-officedocument.spreadsheetml.worksheet+xml" PartName="/xl/worksheets/sheet15.xml"/>
  <Override ContentType="application/vnd.openxmlformats-officedocument.spreadsheetml.worksheet+xml" PartName="/xl/worksheets/sheet2.xml"/>
  <Override ContentType="application/vnd.openxmlformats-officedocument.spreadsheetml.worksheet+xml" PartName="/xl/worksheets/sheet6.xml"/>
  <Override ContentType="application/vnd.openxmlformats-officedocument.spreadsheetml.worksheet+xml" PartName="/xl/worksheets/sheet8.xml"/>
  <Override ContentType="application/vnd.openxmlformats-officedocument.spreadsheetml.worksheet+xml" PartName="/xl/worksheets/sheet16.xml"/>
  <Override ContentType="application/vnd.openxmlformats-officedocument.spreadsheetml.worksheet+xml" PartName="/xl/worksheets/sheet5.xml"/>
  <Override ContentType="application/vnd.openxmlformats-officedocument.spreadsheetml.worksheet+xml" PartName="/xl/worksheets/sheet11.xml"/>
  <Override ContentType="application/vnd.openxmlformats-officedocument.spreadsheetml.worksheet+xml" PartName="/xl/worksheets/sheet14.xml"/>
  <Override ContentType="application/vnd.openxmlformats-officedocument.spreadsheetml.worksheet+xml" PartName="/xl/worksheets/sheet13.xml"/>
  <Override ContentType="application/vnd.openxmlformats-officedocument.spreadsheetml.worksheet+xml" PartName="/xl/worksheets/sheet1.xml"/>
  <Override ContentType="application/vnd.openxmlformats-officedocument.spreadsheetml.worksheet+xml" PartName="/xl/worksheets/sheet3.xml"/>
  <Override ContentType="application/vnd.openxmlformats-officedocument.spreadsheetml.worksheet+xml" PartName="/xl/worksheets/sheet9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10.xml"/>
  <Override ContentType="application/vnd.openxmlformats-officedocument.drawing+xml" PartName="/xl/drawings/drawing9.xml"/>
  <Override ContentType="application/vnd.openxmlformats-officedocument.drawing+xml" PartName="/xl/drawings/drawing13.xml"/>
  <Override ContentType="application/vnd.openxmlformats-officedocument.drawing+xml" PartName="/xl/drawings/drawing6.xml"/>
  <Override ContentType="application/vnd.openxmlformats-officedocument.drawing+xml" PartName="/xl/drawings/drawing15.xml"/>
  <Override ContentType="application/vnd.openxmlformats-officedocument.drawing+xml" PartName="/xl/drawings/drawing1.xml"/>
  <Override ContentType="application/vnd.openxmlformats-officedocument.drawing+xml" PartName="/xl/drawings/drawing12.xml"/>
  <Override ContentType="application/vnd.openxmlformats-officedocument.drawing+xml" PartName="/xl/drawings/drawing8.xml"/>
  <Override ContentType="application/vnd.openxmlformats-officedocument.drawing+xml" PartName="/xl/drawings/drawing16.xml"/>
  <Override ContentType="application/vnd.openxmlformats-officedocument.drawing+xml" PartName="/xl/drawings/drawing3.xml"/>
  <Override ContentType="application/vnd.openxmlformats-officedocument.drawing+xml" PartName="/xl/drawings/drawing14.xml"/>
  <Override ContentType="application/vnd.openxmlformats-officedocument.drawing+xml" PartName="/xl/drawings/drawing5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drawing+xml" PartName="/xl/drawings/drawing11.xml"/>
  <Override ContentType="application/vnd.openxmlformats-officedocument.spreadsheetml.styles+xml" PartName="/xl/styles.xml"/>
  <Override ContentType="application/vnd.openxmlformats-officedocument.spreadsheetml.comments+xml" PartName="/xl/comments7.xml"/>
  <Override ContentType="application/vnd.openxmlformats-officedocument.spreadsheetml.comments+xml" PartName="/xl/comments5.xml"/>
  <Override ContentType="application/vnd.openxmlformats-officedocument.spreadsheetml.comments+xml" PartName="/xl/comments6.xml"/>
  <Override ContentType="application/vnd.openxmlformats-officedocument.spreadsheetml.comments+xml" PartName="/xl/comments1.xml"/>
  <Override ContentType="application/vnd.openxmlformats-officedocument.spreadsheetml.comments+xml" PartName="/xl/comments4.xml"/>
  <Override ContentType="application/vnd.openxmlformats-officedocument.spreadsheetml.comments+xml" PartName="/xl/comments3.xml"/>
  <Override ContentType="application/vnd.openxmlformats-officedocument.spreadsheetml.comments+xml" PartName="/xl/comments2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base Data" sheetId="1" r:id="rId3"/>
    <sheet state="visible" name="Income and Expenses No New" sheetId="2" r:id="rId4"/>
    <sheet state="visible" name="Income and Expenses New" sheetId="3" r:id="rId5"/>
    <sheet state="visible" name="New Construction" sheetId="4" r:id="rId6"/>
    <sheet state="visible" name="DER Renovations no new" sheetId="5" r:id="rId7"/>
    <sheet state="visible" name="DER Renovations with new" sheetId="6" r:id="rId8"/>
    <sheet state="visible" name="Updraded Exterior Finishes" sheetId="7" r:id="rId9"/>
    <sheet state="visible" name="rate 3_25 no new total" sheetId="8" r:id="rId10"/>
    <sheet state="visible" name="rate 4_25 no new" sheetId="9" r:id="rId11"/>
    <sheet state="visible" name="rate 5 no new" sheetId="10" r:id="rId12"/>
    <sheet state="visible" name="4_25 with new" sheetId="11" r:id="rId13"/>
    <sheet state="visible" name="3_25 existing with new" sheetId="12" r:id="rId14"/>
    <sheet state="visible" name="3_25 new " sheetId="13" r:id="rId15"/>
    <sheet state="visible" name="SHORT TERM MORTGAGE" sheetId="14" r:id="rId16"/>
    <sheet state="visible" name="funds for redevelopment" sheetId="15" r:id="rId17"/>
    <sheet state="visible" name="replacements" sheetId="16" r:id="rId18"/>
  </sheets>
  <definedNames/>
  <calcPr/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A2">
      <text>
        <t xml:space="preserve">Alan Marshall:
Individual borrowers are free to use this for their personal and family use.  Mortgage professionals and lenders should email me at alan_marshall@hotmail.com for licencing.</t>
      </text>
    </comment>
  </commentList>
</comments>
</file>

<file path=xl/comments2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A2">
      <text>
        <t xml:space="preserve">Alan Marshall:
Individual borrowers are free to use this for their personal and family use.  Mortgage professionals and lenders should email me at alan_marshall@hotmail.com for licencing.</t>
      </text>
    </comment>
  </commentList>
</comments>
</file>

<file path=xl/comments3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A2">
      <text>
        <t xml:space="preserve">Alan Marshall:
Individual borrowers are free to use this for their personal and family use.  Mortgage professionals and lenders should email me at alan_marshall@hotmail.com for licencing.</t>
      </text>
    </comment>
  </commentList>
</comments>
</file>

<file path=xl/comments4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A2">
      <text>
        <t xml:space="preserve">Alan Marshall:
Individual borrowers are free to use this for their personal and family use.  Mortgage professionals and lenders should email me at alan_marshall@hotmail.com for licencing.</t>
      </text>
    </comment>
  </commentList>
</comments>
</file>

<file path=xl/comments5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A2">
      <text>
        <t xml:space="preserve">Alan Marshall:
Individual borrowers are free to use this for their personal and family use.  Mortgage professionals and lenders should email me at alan_marshall@hotmail.com for licencing.</t>
      </text>
    </comment>
  </commentList>
</comments>
</file>

<file path=xl/comments6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A2">
      <text>
        <t xml:space="preserve">Alan Marshall:
Individual borrowers are free to use this for their personal and family use.  Mortgage professionals and lenders should email me at alan_marshall@hotmail.com for licencing.</t>
      </text>
    </comment>
  </commentList>
</comments>
</file>

<file path=xl/comments7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A2">
      <text>
        <t xml:space="preserve">Alan Marshall:
Individual borrowers are free to use this for their personal and family use.  Mortgage professionals and lenders should email me at alan_marshall@hotmail.com for licencing.</t>
      </text>
    </comment>
  </commentList>
</comments>
</file>

<file path=xl/sharedStrings.xml><?xml version="1.0" encoding="utf-8"?>
<sst xmlns="http://schemas.openxmlformats.org/spreadsheetml/2006/main" count="903" uniqueCount="480">
  <si>
    <t xml:space="preserve">NOTES </t>
  </si>
  <si>
    <t xml:space="preserve">INCOME </t>
  </si>
  <si>
    <t xml:space="preserve">Economic housing charge </t>
  </si>
  <si>
    <t xml:space="preserve">Office rental income </t>
  </si>
  <si>
    <t xml:space="preserve">Member service charges </t>
  </si>
  <si>
    <t xml:space="preserve">Application fees, misc </t>
  </si>
  <si>
    <t>Interest rate and Factors</t>
  </si>
  <si>
    <t xml:space="preserve">Interest income-operating </t>
  </si>
  <si>
    <t xml:space="preserve">Common shares interest </t>
  </si>
  <si>
    <t>40 yr</t>
  </si>
  <si>
    <t xml:space="preserve">Federal capital cont'n </t>
  </si>
  <si>
    <t xml:space="preserve">TOTAL INCOME </t>
  </si>
  <si>
    <t>50 yr (new)</t>
  </si>
  <si>
    <t>Inflation</t>
  </si>
  <si>
    <t>Inflation Factor</t>
  </si>
  <si>
    <t>35 yrs</t>
  </si>
  <si>
    <t>LAND VALUE</t>
  </si>
  <si>
    <t xml:space="preserve">OPERATING EXPENSES </t>
  </si>
  <si>
    <t>PROFORMA WITH ADDITION A NEW UNITS</t>
  </si>
  <si>
    <t xml:space="preserve">Property expenses </t>
  </si>
  <si>
    <t xml:space="preserve">CMHC mortgage interest </t>
  </si>
  <si>
    <t xml:space="preserve">Property taxes </t>
  </si>
  <si>
    <t>POST CMHC PAYDOWN INCOME AND EXPENSES</t>
  </si>
  <si>
    <t xml:space="preserve">Buildings-depreciation </t>
  </si>
  <si>
    <t>Land Value</t>
  </si>
  <si>
    <t xml:space="preserve">Land lease-amortization </t>
  </si>
  <si>
    <t>Time</t>
  </si>
  <si>
    <t>20 years</t>
  </si>
  <si>
    <t xml:space="preserve">Leaseholds-amortization </t>
  </si>
  <si>
    <t xml:space="preserve">Insurance </t>
  </si>
  <si>
    <t>PROFORMA WITH NO ADDITION OF NEW UNITS</t>
  </si>
  <si>
    <t xml:space="preserve">Electricity </t>
  </si>
  <si>
    <t>Rate</t>
  </si>
  <si>
    <t>Units</t>
  </si>
  <si>
    <t>Annual</t>
  </si>
  <si>
    <t xml:space="preserve">Water &amp; sewage </t>
  </si>
  <si>
    <t xml:space="preserve">Waste removal </t>
  </si>
  <si>
    <t xml:space="preserve">Recycling &amp; compost </t>
  </si>
  <si>
    <t>MORTGAGE PAID OUT</t>
  </si>
  <si>
    <t xml:space="preserve">$3600 added for composting </t>
  </si>
  <si>
    <t xml:space="preserve">Bad debt </t>
  </si>
  <si>
    <t xml:space="preserve">Vacant unit utilities </t>
  </si>
  <si>
    <t xml:space="preserve">Total property expenses </t>
  </si>
  <si>
    <t xml:space="preserve">Building expenses </t>
  </si>
  <si>
    <t xml:space="preserve">Appliance Repair 
(new in 2016) </t>
  </si>
  <si>
    <t xml:space="preserve">Interior unit repairs </t>
  </si>
  <si>
    <t xml:space="preserve">due to hot water tank repairs 
drywall and paint repairs are
 needed when there is a leak </t>
  </si>
  <si>
    <t xml:space="preserve">Annual unit inspections </t>
  </si>
  <si>
    <t xml:space="preserve">Electrical parts &amp; repairs </t>
  </si>
  <si>
    <t xml:space="preserve">Exterior motion sensors </t>
  </si>
  <si>
    <t xml:space="preserve">Hard wired smoke 
detectors </t>
  </si>
  <si>
    <t xml:space="preserve">Inside paint </t>
  </si>
  <si>
    <t xml:space="preserve">Plumbing repairs </t>
  </si>
  <si>
    <t xml:space="preserve">Bathroom repairs </t>
  </si>
  <si>
    <t xml:space="preserve">Kitchen repairs </t>
  </si>
  <si>
    <t xml:space="preserve">Furnace maintenance </t>
  </si>
  <si>
    <t xml:space="preserve">inspections are $5682.60 </t>
  </si>
  <si>
    <t xml:space="preserve">Exterior maintenance </t>
  </si>
  <si>
    <t xml:space="preserve">Doors &amp; locks </t>
  </si>
  <si>
    <t xml:space="preserve">Fire ladders </t>
  </si>
  <si>
    <t xml:space="preserve">$50 x 58 
(not required for 1-bdrm units) </t>
  </si>
  <si>
    <t xml:space="preserve">Downspouts &amp; eaves </t>
  </si>
  <si>
    <t xml:space="preserve">2 cleanings and maintenance 
(cold weather is making more 
maintenance required)
heating coils </t>
  </si>
  <si>
    <t xml:space="preserve">Cross connection control </t>
  </si>
  <si>
    <t xml:space="preserve">$1700 is required for 
failed units $850 each unit </t>
  </si>
  <si>
    <t xml:space="preserve">Contingency </t>
  </si>
  <si>
    <t xml:space="preserve">Total building expenses </t>
  </si>
  <si>
    <t xml:space="preserve">Grounds expenses </t>
  </si>
  <si>
    <t xml:space="preserve">Snow removal/landscaping </t>
  </si>
  <si>
    <t xml:space="preserve">less $2,000 we will do spring and 
fall cleanups 
as community events </t>
  </si>
  <si>
    <t xml:space="preserve">Spring cleaning junk removal </t>
  </si>
  <si>
    <t xml:space="preserve">Paving </t>
  </si>
  <si>
    <t xml:space="preserve">Playground maintenance </t>
  </si>
  <si>
    <t xml:space="preserve">Tree pruning </t>
  </si>
  <si>
    <t xml:space="preserve">added $2,000 to replace 
removed trees </t>
  </si>
  <si>
    <t xml:space="preserve">Sprinkler maintenance </t>
  </si>
  <si>
    <t xml:space="preserve">Supplies (mulch, etc) </t>
  </si>
  <si>
    <t xml:space="preserve">doubled as members ask for
 supplies for common spaces </t>
  </si>
  <si>
    <t xml:space="preserve">Integrated pest mgmt </t>
  </si>
  <si>
    <t xml:space="preserve">Fences, gates, 
garbage encl. </t>
  </si>
  <si>
    <t xml:space="preserve">Total grounds expenses </t>
  </si>
  <si>
    <t xml:space="preserve">Administration expenses </t>
  </si>
  <si>
    <t xml:space="preserve">Audit </t>
  </si>
  <si>
    <t xml:space="preserve">Bank charges </t>
  </si>
  <si>
    <t xml:space="preserve">Board expenses </t>
  </si>
  <si>
    <t xml:space="preserve">Bookkeeper  </t>
  </si>
  <si>
    <t xml:space="preserve">Childcare - 
co-op &amp; committee </t>
  </si>
  <si>
    <t xml:space="preserve">Co-op meetings - 
room rent </t>
  </si>
  <si>
    <t xml:space="preserve">more General Meetings now </t>
  </si>
  <si>
    <t xml:space="preserve">Conference CHF </t>
  </si>
  <si>
    <t xml:space="preserve">Donations </t>
  </si>
  <si>
    <t xml:space="preserve">$10/unit </t>
  </si>
  <si>
    <t xml:space="preserve">Education committee </t>
  </si>
  <si>
    <t xml:space="preserve">Finance committee </t>
  </si>
  <si>
    <t xml:space="preserve">Legal &amp; mediation </t>
  </si>
  <si>
    <t xml:space="preserve">SACHA/
Property Management </t>
  </si>
  <si>
    <t xml:space="preserve">Member involvement 
committee </t>
  </si>
  <si>
    <t xml:space="preserve">Member selection 
committee </t>
  </si>
  <si>
    <t xml:space="preserve">Memberships 
SACHA &amp; CHF </t>
  </si>
  <si>
    <t xml:space="preserve">Membership HSCA </t>
  </si>
  <si>
    <t xml:space="preserve">Communications 
committee </t>
  </si>
  <si>
    <t xml:space="preserve">Office electricity </t>
  </si>
  <si>
    <t xml:space="preserve">Office equip. service 
(Shaw/TELUS) </t>
  </si>
  <si>
    <t xml:space="preserve">Office rent </t>
  </si>
  <si>
    <t xml:space="preserve">Office supplies </t>
  </si>
  <si>
    <t xml:space="preserve">Planning &amp; Development 
Committee </t>
  </si>
  <si>
    <t xml:space="preserve">Privacy Officer  </t>
  </si>
  <si>
    <t xml:space="preserve">Social committee </t>
  </si>
  <si>
    <t xml:space="preserve">budget includes $500 for SHC 40th 
birthday party; 
different options for 5% hc increase </t>
  </si>
  <si>
    <t xml:space="preserve">WCB </t>
  </si>
  <si>
    <t xml:space="preserve">Workshops SACHA </t>
  </si>
  <si>
    <t xml:space="preserve">Fall Education Event x 2 people
Goldeye x 2 people
AGM x 2 people </t>
  </si>
  <si>
    <t xml:space="preserve">Total admin expenses </t>
  </si>
  <si>
    <t xml:space="preserve">TOTAL OPERATING EXPENSES </t>
  </si>
  <si>
    <t xml:space="preserve">Buildings Capital expenses </t>
  </si>
  <si>
    <t xml:space="preserve">Full bathroom renovations </t>
  </si>
  <si>
    <t xml:space="preserve">3 bathrooms
approx. $6000 each </t>
  </si>
  <si>
    <t xml:space="preserve">Bathroom vanity replacement </t>
  </si>
  <si>
    <t xml:space="preserve">3 vanities @$500 each </t>
  </si>
  <si>
    <t xml:space="preserve">Full kitchen renovation </t>
  </si>
  <si>
    <t xml:space="preserve">3 kitchens
approx. $13000 each </t>
  </si>
  <si>
    <t xml:space="preserve">Toilet replacements </t>
  </si>
  <si>
    <t xml:space="preserve">$556.50 each x 4 </t>
  </si>
  <si>
    <t xml:space="preserve">Stoves </t>
  </si>
  <si>
    <t xml:space="preserve">$879.90 each x 3 </t>
  </si>
  <si>
    <t xml:space="preserve">Fridges </t>
  </si>
  <si>
    <t xml:space="preserve">$669.90 each x 2 </t>
  </si>
  <si>
    <t xml:space="preserve">Building Envelope 
(Siding/stucco/windows) </t>
  </si>
  <si>
    <t xml:space="preserve">Break &amp; Fix </t>
  </si>
  <si>
    <t xml:space="preserve">Washer/dryer sets for 
1-bedrooms </t>
  </si>
  <si>
    <t xml:space="preserve">$1750 each x 2 </t>
  </si>
  <si>
    <t xml:space="preserve">Hot water tank replacements </t>
  </si>
  <si>
    <t xml:space="preserve">over 2 years to replace a total of
46 HWT (see note 2) </t>
  </si>
  <si>
    <t xml:space="preserve">Furnace replacements </t>
  </si>
  <si>
    <t xml:space="preserve">2 @ approximately $5000 each
currently have 1 unit past life span </t>
  </si>
  <si>
    <t xml:space="preserve">Flooring </t>
  </si>
  <si>
    <t xml:space="preserve">3  based on $9000 each </t>
  </si>
  <si>
    <t xml:space="preserve">Direct add to 
replacement reserves </t>
  </si>
  <si>
    <t xml:space="preserve">Total capital expenses </t>
  </si>
  <si>
    <t xml:space="preserve">Total income (from line 11) </t>
  </si>
  <si>
    <t xml:space="preserve">Total operating expenses 
(from line 94) </t>
  </si>
  <si>
    <t xml:space="preserve">Subtotal (income - operating) </t>
  </si>
  <si>
    <t xml:space="preserve">Total capital expenses 
(from line 111) </t>
  </si>
  <si>
    <t xml:space="preserve">Money to take out of 
Replacement Reserves </t>
  </si>
  <si>
    <t xml:space="preserve">Replacement reserve-opening </t>
  </si>
  <si>
    <t xml:space="preserve">Replacement reserve-closing </t>
  </si>
  <si>
    <t>1 bedroom</t>
  </si>
  <si>
    <t xml:space="preserve">Unit fund - opening </t>
  </si>
  <si>
    <t xml:space="preserve">Unit fund - closing </t>
  </si>
  <si>
    <t xml:space="preserve"> </t>
  </si>
  <si>
    <t>Apartment</t>
  </si>
  <si>
    <t>ISSUE DATE</t>
  </si>
  <si>
    <t>Janaury 2018</t>
  </si>
  <si>
    <t>NUMBER OF UNITS</t>
  </si>
  <si>
    <t>CONSTRUCTION TIME</t>
  </si>
  <si>
    <t>TOTAL SQUARE FEET</t>
  </si>
  <si>
    <t>SHORT TERM INTEREST RATE</t>
  </si>
  <si>
    <t>CATEGORY</t>
  </si>
  <si>
    <t>BUDGET ITEM</t>
  </si>
  <si>
    <t>TOTAL</t>
  </si>
  <si>
    <t>Acquisition</t>
  </si>
  <si>
    <t>LAND</t>
  </si>
  <si>
    <t>UTILITY RELOCATION</t>
  </si>
  <si>
    <t>NOT APPLICABLE</t>
  </si>
  <si>
    <t>OFFSITE LEVIES</t>
  </si>
  <si>
    <t>LEGAL SERVICE FEES</t>
  </si>
  <si>
    <t>TITLE &amp; RECORDING FEES,SURVEY</t>
  </si>
  <si>
    <t xml:space="preserve">DEVMT PERMIT </t>
  </si>
  <si>
    <t>DC AMENDMENT</t>
  </si>
  <si>
    <t>STRATA SUBDIVISION</t>
  </si>
  <si>
    <t>=</t>
  </si>
  <si>
    <t xml:space="preserve">SUB-TOTAL </t>
  </si>
  <si>
    <t>Soft Costs</t>
  </si>
  <si>
    <t>INTEREST CONSTRUCTION</t>
  </si>
  <si>
    <t>BUILDING PERMIT</t>
  </si>
  <si>
    <t>MUNICIPAL IMPROVEMENT REQUIREMENTS</t>
  </si>
  <si>
    <t>TAXES DURING CONST.</t>
  </si>
  <si>
    <t>LIABILITY INSURANCE DURING CONST.</t>
  </si>
  <si>
    <t>ARCHITECT/CONSULTANT FEES</t>
  </si>
  <si>
    <t>PROJECT MANAGEMENT &amp; CO-ORDINATION FEES</t>
  </si>
  <si>
    <t>TRAVEL EXPENSES</t>
  </si>
  <si>
    <t>LEGAL CHARGES</t>
  </si>
  <si>
    <t xml:space="preserve">MARKETING </t>
  </si>
  <si>
    <t>QUANTITY SURVEYOR</t>
  </si>
  <si>
    <t>LENDERS FEES</t>
  </si>
  <si>
    <t>ACCOUNTING FEES</t>
  </si>
  <si>
    <t>APPRAISALS &amp; TESTING, STUDIES</t>
  </si>
  <si>
    <t>CMHC APPLICATION FEE</t>
  </si>
  <si>
    <t>SOFT COST CONTINGENCY</t>
  </si>
  <si>
    <t>Building</t>
  </si>
  <si>
    <t>RESIDENTIAL</t>
  </si>
  <si>
    <t>ELEVATOR</t>
  </si>
  <si>
    <t>INCLUDED</t>
  </si>
  <si>
    <t>FENCING</t>
  </si>
  <si>
    <t>LANDSCAPING</t>
  </si>
  <si>
    <t>ON-SITE SERVICES &amp; LANDSCAPING</t>
  </si>
  <si>
    <t>OTHER(SPECIFY) CHURCH/DAYCARE</t>
  </si>
  <si>
    <t>SUB-TOTAL CONSTRUCTION</t>
  </si>
  <si>
    <t>APPLIANCES</t>
  </si>
  <si>
    <t>TOTAL COSTS (EXCL CONTINGENCY)</t>
  </si>
  <si>
    <t>CONTINGENCY (5% of construction))</t>
  </si>
  <si>
    <t>TOTAL COSTS</t>
  </si>
  <si>
    <t>GST</t>
  </si>
  <si>
    <t>TOTAL INCLUDING GST</t>
  </si>
  <si>
    <t>PER UNIT</t>
  </si>
  <si>
    <t>per sq foot gross</t>
  </si>
  <si>
    <t>2 bedroom</t>
  </si>
  <si>
    <t>SUNNYHILL CONSTRUCTION BUDGET</t>
  </si>
  <si>
    <t>No New Construction</t>
  </si>
  <si>
    <t>Roof</t>
  </si>
  <si>
    <t>Walls</t>
  </si>
  <si>
    <t>Balconies</t>
  </si>
  <si>
    <t>Floors</t>
  </si>
  <si>
    <t>Windows</t>
  </si>
  <si>
    <t>General conditions</t>
  </si>
  <si>
    <t>Materials &amp; Labour Total</t>
  </si>
  <si>
    <t>Management Fee</t>
  </si>
  <si>
    <t>Contingency</t>
  </si>
  <si>
    <t>Total Contractor Cost</t>
  </si>
  <si>
    <t>Less units not be renovated</t>
  </si>
  <si>
    <t>Adjusted total</t>
  </si>
  <si>
    <t>Mechanical Coonversion to electric &amp; half bath</t>
  </si>
  <si>
    <t>Total construction costs</t>
  </si>
  <si>
    <t>Total Budget</t>
  </si>
  <si>
    <t>Construction less mechanical</t>
  </si>
  <si>
    <t xml:space="preserve"> Legal fees &amp; registration</t>
  </si>
  <si>
    <t xml:space="preserve">Project Management </t>
  </si>
  <si>
    <t>Building Permit</t>
  </si>
  <si>
    <t>Total Budget less mechancial</t>
  </si>
  <si>
    <t>Mechanical units</t>
  </si>
  <si>
    <t>Total</t>
  </si>
  <si>
    <t>3bedroom</t>
  </si>
  <si>
    <t>With new Units</t>
  </si>
  <si>
    <t>Total Square feet</t>
  </si>
  <si>
    <t>Per Square foor less mechanical</t>
  </si>
  <si>
    <t>Vacancy Loss</t>
  </si>
  <si>
    <t>Capital Costs</t>
  </si>
  <si>
    <t>Additional as Adjusted new Building</t>
  </si>
  <si>
    <t>Additional as Adjusted Renovation</t>
  </si>
  <si>
    <t>Option 1</t>
  </si>
  <si>
    <t>All hardi</t>
  </si>
  <si>
    <t>Metal Roof</t>
  </si>
  <si>
    <t>Total Additional</t>
  </si>
  <si>
    <t>Sunnyhill ExtriorFinishes</t>
  </si>
  <si>
    <t>Current proposed Extrior Finish</t>
  </si>
  <si>
    <t>Square feet</t>
  </si>
  <si>
    <t xml:space="preserve">Current Budget </t>
  </si>
  <si>
    <t>Vinyl</t>
  </si>
  <si>
    <t>Stucco</t>
  </si>
  <si>
    <t>Adjusted Square Feet</t>
  </si>
  <si>
    <t>Gas Savings Back from Members</t>
  </si>
  <si>
    <t>Standard Mortgage Amortization Schedule Worksheet for Monthly Payments</t>
  </si>
  <si>
    <t>© Beta Management Consultants</t>
  </si>
  <si>
    <t>Release:</t>
  </si>
  <si>
    <t>Input Data</t>
  </si>
  <si>
    <t>Initial Principal</t>
  </si>
  <si>
    <t>Power Savings Back from Members</t>
  </si>
  <si>
    <t>Annual, nominal interest rate</t>
  </si>
  <si>
    <t>Amortization Period (years)</t>
  </si>
  <si>
    <t>Initial Date</t>
  </si>
  <si>
    <t>Computed Data</t>
  </si>
  <si>
    <t>Effective Annual Rate (to 2 decimals)</t>
  </si>
  <si>
    <t>Periodic Interest Rate</t>
  </si>
  <si>
    <t>Monthly</t>
  </si>
  <si>
    <t>Months to Amortization</t>
  </si>
  <si>
    <t>Periodic Payment, Monthly</t>
  </si>
  <si>
    <t>Actual Monthly Payment Rounded to nearest cent</t>
  </si>
  <si>
    <t>Rounded to nearest dollar</t>
  </si>
  <si>
    <t>Date</t>
  </si>
  <si>
    <t>Payment</t>
  </si>
  <si>
    <t>Interest</t>
  </si>
  <si>
    <t>Principal</t>
  </si>
  <si>
    <t>Extra Payments</t>
  </si>
  <si>
    <t>Balance</t>
  </si>
  <si>
    <t>Elevator (contact, maintenance, phones , monitoring)</t>
  </si>
  <si>
    <t>NET REVENUE</t>
  </si>
  <si>
    <t>RESERVE ALLOCATION (2% effective gross income)</t>
  </si>
  <si>
    <t>RESERVE ALLOCATION (2% effective gross)</t>
  </si>
  <si>
    <t>AVAILABLE FOR DEBT SERVICING</t>
  </si>
  <si>
    <t>YEAR</t>
  </si>
  <si>
    <t>DEBT SERVICING SHORT TERM MORTGAGE</t>
  </si>
  <si>
    <t>DEBT SERVICING MORTGAGE INSURANCE</t>
  </si>
  <si>
    <t>75% of available for debt servicing</t>
  </si>
  <si>
    <t>25% of available for debt servicing</t>
  </si>
  <si>
    <t>based on $7,731,918 being mortgaged</t>
  </si>
  <si>
    <t>DEBT SERVICING COINVESTMENT FUND</t>
  </si>
  <si>
    <t>RENOVATION SAVINGS FUND</t>
  </si>
  <si>
    <t xml:space="preserve">ANNUAL CASH SURPLUS MORTGAGE INSURANCE </t>
  </si>
  <si>
    <t>ANNUAL CASH SURPLUS CO-INVESTMENT MORTGAGE</t>
  </si>
  <si>
    <t>LAND LEASE PAYMENTS 40 YEARS EQUAL PAYMENTS NO INTEREST</t>
  </si>
  <si>
    <t>DEBT SERVICING COINVESTMENT FUND EXISTING</t>
  </si>
  <si>
    <t>REPLACEMENT RESERVES INSURED MORTGAGE</t>
  </si>
  <si>
    <t>OPENING BALANCE</t>
  </si>
  <si>
    <t>DEBT SERVICING COINVESTMENT FUND NEW</t>
  </si>
  <si>
    <t>ANNUAL ALLOCATION</t>
  </si>
  <si>
    <t xml:space="preserve">ADDITIONAL ALLOCATION FROM SURPLUS </t>
  </si>
  <si>
    <t>REPLACEMENT RESERVES</t>
  </si>
  <si>
    <t>TOTAL RESERVE</t>
  </si>
  <si>
    <t>EXPENDITURES -BCA - NON ENVELOPE</t>
  </si>
  <si>
    <t>EXPENDITURES -BCA</t>
  </si>
  <si>
    <t>EXPENDITURES - REPAINTING HARDI SIDING</t>
  </si>
  <si>
    <t>BALANCE</t>
  </si>
  <si>
    <t>Long term mortgage kicks in 2021</t>
  </si>
  <si>
    <t>First rollover insured loan 2026</t>
  </si>
  <si>
    <t>Co-Investment Mortgage Existing</t>
  </si>
  <si>
    <t xml:space="preserve">Insured Mortgage </t>
  </si>
  <si>
    <t>First rollover coinvestment loan 2031</t>
  </si>
  <si>
    <t>MAXIMUM MORTGAGE BASED ON NET REVENUE</t>
  </si>
  <si>
    <t>MORTGAGE</t>
  </si>
  <si>
    <t>Mortgage Capacity at 7% 35 year amortization</t>
  </si>
  <si>
    <t>Mortgage Capacity at 5% 30 year amortization</t>
  </si>
  <si>
    <t>Amortization  varies</t>
  </si>
  <si>
    <t>Interest rate 4.25% (DSCR of 1.1 to1) 40 yr</t>
  </si>
  <si>
    <t>Mortgage Insuance Total Project</t>
  </si>
  <si>
    <t>Original Mortgage</t>
  </si>
  <si>
    <t>Interest rate 3.25% (40 year amor) -75%</t>
  </si>
  <si>
    <t>Co-investment Loan Existing</t>
  </si>
  <si>
    <t>Interest rate 3.25% (50 year amor) -25%</t>
  </si>
  <si>
    <t>Co-investment Loan New</t>
  </si>
  <si>
    <t>Balance Remaining After Paid Down Principal</t>
  </si>
  <si>
    <t>CapitalShortfall</t>
  </si>
  <si>
    <t>MORTGAGE REQUIRED</t>
  </si>
  <si>
    <t>Existing</t>
  </si>
  <si>
    <t>New</t>
  </si>
  <si>
    <t>BASE DER COST</t>
  </si>
  <si>
    <t>Interest reserve (DSCR of 1.1 to 1)</t>
  </si>
  <si>
    <t xml:space="preserve">Interest reserve </t>
  </si>
  <si>
    <t>PLUMBING REVISIONS</t>
  </si>
  <si>
    <t xml:space="preserve">UPGRADED SIDING </t>
  </si>
  <si>
    <t>Over 5 years per Year</t>
  </si>
  <si>
    <t>UPGRADED ROOF</t>
  </si>
  <si>
    <t>SOLAR PANELS</t>
  </si>
  <si>
    <t>REPLACEMENT RESERVES COINVESTMENT MORTGAGE</t>
  </si>
  <si>
    <t>18 NEW UNITS</t>
  </si>
  <si>
    <t>Additional Mortgage Capacity</t>
  </si>
  <si>
    <t>MORTGAGE PAYOUT</t>
  </si>
  <si>
    <t>TOTAL CAPITAL COSTS</t>
  </si>
  <si>
    <t>Final Shortfall</t>
  </si>
  <si>
    <t>GAP INSURED LOAN</t>
  </si>
  <si>
    <t>Mortgage Payments</t>
  </si>
  <si>
    <t>Annual Shortfall Paymentsd</t>
  </si>
  <si>
    <t>Annual Shortfall Payments</t>
  </si>
  <si>
    <t>GAP COINVESTMENT FUND</t>
  </si>
  <si>
    <t>Mortgage Payments Monthly</t>
  </si>
  <si>
    <t>Additional Per Month/Unit</t>
  </si>
  <si>
    <t>Insured</t>
  </si>
  <si>
    <t>Payments</t>
  </si>
  <si>
    <t>Co-Investment Mortgage New</t>
  </si>
  <si>
    <t>Mortgage Capacity at 5% 40 year amortization</t>
  </si>
  <si>
    <t>Coinvestment</t>
  </si>
  <si>
    <t>repainting costs</t>
  </si>
  <si>
    <t>ADDITIONAL ALLOCATION FROM SURPLUS</t>
  </si>
  <si>
    <t>Mortgage</t>
  </si>
  <si>
    <t>CMHC PAYOUT</t>
  </si>
  <si>
    <t>ACTUAL CHEQUE</t>
  </si>
  <si>
    <t>Second rollover coinvestment loan 2041</t>
  </si>
  <si>
    <t>MAXIMUM MORTGAGE BASED ON NET REVENUE YEAR 2021</t>
  </si>
  <si>
    <t xml:space="preserve">Co-Investment Mortgage </t>
  </si>
  <si>
    <t>Amortization  40 years</t>
  </si>
  <si>
    <t>Mortgage Capacity at 7% 20 year amortization</t>
  </si>
  <si>
    <t>Interest rate 4.25% (DSCR of 1.1 to1) - CMHC INSURED MORTGAGE</t>
  </si>
  <si>
    <t xml:space="preserve">Mortgage Insuance </t>
  </si>
  <si>
    <t>* Engineering Design Fees applied to this component @ 8%</t>
  </si>
  <si>
    <t>** Project Management Fees Applied to this component @7%</t>
  </si>
  <si>
    <t>Interest rate 3.25% - (CO-INVESTMENT LOAN)</t>
  </si>
  <si>
    <t>Co-investment Loan</t>
  </si>
  <si>
    <t>ORANGE TEXT  = DGR RELATED</t>
  </si>
  <si>
    <t>BLUE TEXT = FROM SHC ANNUAL OPERATING BUDGET</t>
  </si>
  <si>
    <t>CRF No.</t>
  </si>
  <si>
    <t>Component</t>
  </si>
  <si>
    <t>Capital Shortfall (-) Surplus(+)</t>
  </si>
  <si>
    <t>Structural Components</t>
  </si>
  <si>
    <t>UPGRADED SIDING</t>
  </si>
  <si>
    <t>4.1.2</t>
  </si>
  <si>
    <t>Foundations &amp; Structure - Townhouses (**)</t>
  </si>
  <si>
    <t xml:space="preserve">UPGRADED ROOF </t>
  </si>
  <si>
    <t>Interest Reserve (IR) (DSCR of 1.1 to 1)</t>
  </si>
  <si>
    <t>1 BEDROOM ACCESSIBILITY</t>
  </si>
  <si>
    <t>Building Exterior Components</t>
  </si>
  <si>
    <t>SOFT COST FOR 1 BEDROOM RENO</t>
  </si>
  <si>
    <t>4.2.2</t>
  </si>
  <si>
    <t>Shingle Roofing - Townhouses (*) (**)</t>
  </si>
  <si>
    <t>MORTGAGE PAYOUT (SHORT TERM LOAN) PLUS PENALTY</t>
  </si>
  <si>
    <t>4.2.9</t>
  </si>
  <si>
    <t>Stucco/EIFS (**)</t>
  </si>
  <si>
    <t>4.2.1</t>
  </si>
  <si>
    <t>RENOVATION SAVINGS FUND &amp; CASH FROM FIRST LOAN</t>
  </si>
  <si>
    <t>Siding (**)</t>
  </si>
  <si>
    <t>Final Capital Shortfall (-) Surplus(+)</t>
  </si>
  <si>
    <t>CASH FROM RETAINED EARNINGS</t>
  </si>
  <si>
    <t>4.2.15</t>
  </si>
  <si>
    <t>Windows-Townhouses (**)</t>
  </si>
  <si>
    <t>4.2.18</t>
  </si>
  <si>
    <t>Soffit, Fascia, Eavestroughs &amp; Downspouts</t>
  </si>
  <si>
    <t>SOLAR CAPITAL GRANT</t>
  </si>
  <si>
    <t>4.2.22</t>
  </si>
  <si>
    <t>Exterior Doors - Front and Rear (**)</t>
  </si>
  <si>
    <t>4.2.24</t>
  </si>
  <si>
    <t>Patio/ Balcony Doors- Townhouses (**)</t>
  </si>
  <si>
    <t>CAPITAL REQUIRED</t>
  </si>
  <si>
    <t>4.2.32</t>
  </si>
  <si>
    <t>Wood Decks - Townhouses (**)</t>
  </si>
  <si>
    <t>4.2.35</t>
  </si>
  <si>
    <t>Wood Balconies &amp; Metal Guardrails (**)</t>
  </si>
  <si>
    <t>Annual Operating Shortfall (-) or Surplus(+)</t>
  </si>
  <si>
    <t>4.2.38</t>
  </si>
  <si>
    <t>Exterior Painting</t>
  </si>
  <si>
    <t>(difference between debt servicing $586,261 and available for debt servicing $551,592)</t>
  </si>
  <si>
    <t>4.2.39</t>
  </si>
  <si>
    <t>Exterior Sealants (**)</t>
  </si>
  <si>
    <t xml:space="preserve">Use a portion of the Interest reserve ($384,933) to cover the difference, only required for 3 years as in 2029 </t>
  </si>
  <si>
    <t>what is available for debt servicing ( $602,739 is greater than what is required $586,261)</t>
  </si>
  <si>
    <t>Building Interior Components</t>
  </si>
  <si>
    <t>4.3.2</t>
  </si>
  <si>
    <t>Kitchen Upgrades- Townhouses</t>
  </si>
  <si>
    <t>4.3.4</t>
  </si>
  <si>
    <t>Bathroom Upgrades - Townhouses</t>
  </si>
  <si>
    <t>4.3.12</t>
  </si>
  <si>
    <t>Carpets &amp; Flooring - Townhouses (SHC #’s 3 based on $9000 each)</t>
  </si>
  <si>
    <t>4.3.22</t>
  </si>
  <si>
    <t>Appliances - Stoves (SHC EDIT - $2200 instead of $3329)</t>
  </si>
  <si>
    <t>4.3.23</t>
  </si>
  <si>
    <t>Appliances - Refrigerators (SHC EDIT - $2200 instead of $4057)</t>
  </si>
  <si>
    <t>4.3.34</t>
  </si>
  <si>
    <t>Small Capital Costs - Townhouses</t>
  </si>
  <si>
    <t>Total square footage exterior wall</t>
  </si>
  <si>
    <t>Repainting costs</t>
  </si>
  <si>
    <t>Mechanical &amp; Plumbing Systems</t>
  </si>
  <si>
    <t>4.4.4</t>
  </si>
  <si>
    <t>Furnaces - Townhouses (**)</t>
  </si>
  <si>
    <t>4.4.16</t>
  </si>
  <si>
    <t>Automatic Storage Water Heaters (Annual)</t>
  </si>
  <si>
    <t>4.4.24</t>
  </si>
  <si>
    <t>Plumbing Piping &amp; Related - Townhouses (**)</t>
  </si>
  <si>
    <t>4.4.26</t>
  </si>
  <si>
    <t>Fire and Domestic Water Services (*) (**)</t>
  </si>
  <si>
    <t>4.4.27</t>
  </si>
  <si>
    <t>Storm and Sanitary Sewers and Drainage (*)(**)</t>
  </si>
  <si>
    <t>Electrical Systems</t>
  </si>
  <si>
    <t>4.5.1</t>
  </si>
  <si>
    <t>Power &amp; Distribution - Common (*)(**)</t>
  </si>
  <si>
    <t>4.5.3</t>
  </si>
  <si>
    <t>Power &amp; Distribution - Townhouses</t>
  </si>
  <si>
    <t>4.5.12</t>
  </si>
  <si>
    <t>Common Exterior Lighting</t>
  </si>
  <si>
    <t>Site Components</t>
  </si>
  <si>
    <t>4.8.1</t>
  </si>
  <si>
    <t>Asphalt Pavement (**)</t>
  </si>
  <si>
    <t>4.8.4</t>
  </si>
  <si>
    <t>Concrete Components</t>
  </si>
  <si>
    <t>4.8.14</t>
  </si>
  <si>
    <t>Chain Link Fencing</t>
  </si>
  <si>
    <t>4.8.19</t>
  </si>
  <si>
    <t>Guardrails &amp; Haindrails</t>
  </si>
  <si>
    <t>4.8.20</t>
  </si>
  <si>
    <t>Retaining Walls</t>
  </si>
  <si>
    <t>4.8.30</t>
  </si>
  <si>
    <t>Playground Equipment</t>
  </si>
  <si>
    <t>4.8.31</t>
  </si>
  <si>
    <t>Playground Surfacing</t>
  </si>
  <si>
    <t>Organizational Elements</t>
  </si>
  <si>
    <t>4.9.12</t>
  </si>
  <si>
    <t>Building Condition Assessment &amp; Reserve Fund Study Update</t>
  </si>
  <si>
    <t>Miscellaneous Capital Components</t>
  </si>
  <si>
    <t>4.10.1</t>
  </si>
  <si>
    <t>Miscellaneous Capital Allowance</t>
  </si>
  <si>
    <t>4.10.2</t>
  </si>
  <si>
    <t>Foundation Leaks/ Window Wells</t>
  </si>
  <si>
    <t>4.10.3</t>
  </si>
  <si>
    <t>Window IGUs</t>
  </si>
  <si>
    <t>4.10.11</t>
  </si>
  <si>
    <t>Landscaping</t>
  </si>
  <si>
    <t>4.10.12</t>
  </si>
  <si>
    <t>Site Signage</t>
  </si>
  <si>
    <t>4.10.16</t>
  </si>
  <si>
    <t>Garbage Bin Enclosures</t>
  </si>
  <si>
    <t>Annual Total - All</t>
  </si>
  <si>
    <t>Deep Green Retrofit Annual Total</t>
  </si>
  <si>
    <t>Miscellaneous Expenses</t>
  </si>
  <si>
    <t xml:space="preserve">Less Deep Green Retrofit Annual Total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</si>
</sst>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9">
    <numFmt numFmtId="164" formatCode="[$$-409]\ #,##0"/>
    <numFmt numFmtId="165" formatCode="[$$-1009]\ #,##0.00"/>
    <numFmt numFmtId="166" formatCode="0.000%"/>
    <numFmt numFmtId="167" formatCode="[$$-1009]\ #,##0"/>
    <numFmt numFmtId="168" formatCode="[$$-409]\ #,##0.00"/>
    <numFmt numFmtId="169" formatCode="[$$-409]#,##0_);\ ([$$-409]#,##0\)"/>
    <numFmt numFmtId="170" formatCode="0.0000%"/>
    <numFmt numFmtId="171" formatCode="0.000000%"/>
    <numFmt numFmtId="172" formatCode="[$$-409]* #,##0_);_([$$-409]* \#,##0\);_([$$-409]* &quot;-&quot;_);_(@_)"/>
  </numFmts>
  <fonts count="12">
    <font>
      <sz val="10.0"/>
      <color rgb="FF000000"/>
      <name val="Arial"/>
    </font>
    <font>
      <sz val="10.0"/>
      <name val="Arial"/>
    </font>
    <font>
      <b/>
      <sz val="10.0"/>
      <name val="Arial"/>
    </font>
    <font>
      <b/>
    </font>
    <font/>
    <font>
      <i/>
    </font>
    <font>
      <i/>
      <sz val="11.0"/>
      <name val="Calibri"/>
    </font>
    <font>
      <sz val="10.0"/>
      <color rgb="FFFFFFFF"/>
      <name val="Arial"/>
    </font>
    <font>
      <b/>
      <sz val="11.0"/>
      <color rgb="FFFFFFFF"/>
      <name val="Calibri"/>
    </font>
    <font>
      <b/>
      <sz val="11.0"/>
      <name val="Calibri"/>
    </font>
    <font>
      <sz val="10.0"/>
      <color rgb="FF800000"/>
      <name val="Arial"/>
    </font>
    <font>
      <b/>
      <sz val="11.0"/>
      <color rgb="FFBF0000"/>
      <name val="Calibri"/>
    </font>
  </fonts>
  <fills count="11">
    <fill>
      <patternFill patternType="none"/>
    </fill>
    <fill>
      <patternFill patternType="lightGray"/>
    </fill>
    <fill>
      <patternFill patternType="solid">
        <fgColor rgb="FFCFE2F3"/>
        <bgColor rgb="FFCFE2F3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D9D2E9"/>
        <bgColor rgb="FFD9D2E9"/>
      </patternFill>
    </fill>
    <fill>
      <patternFill patternType="solid">
        <fgColor rgb="FFFF9900"/>
        <bgColor rgb="FFFF9900"/>
      </patternFill>
    </fill>
    <fill>
      <patternFill patternType="solid">
        <fgColor rgb="FF00FF00"/>
        <bgColor rgb="FF00FF00"/>
      </patternFill>
    </fill>
    <fill>
      <patternFill patternType="solid">
        <fgColor rgb="FF804040"/>
        <bgColor rgb="FF804040"/>
      </patternFill>
    </fill>
    <fill>
      <patternFill patternType="solid">
        <fgColor rgb="FF200000"/>
        <bgColor rgb="FF200000"/>
      </patternFill>
    </fill>
    <fill>
      <patternFill patternType="solid">
        <fgColor rgb="FF600000"/>
        <bgColor rgb="FF600000"/>
      </patternFill>
    </fill>
  </fills>
  <borders count="121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ck">
        <color rgb="FFFFFF00"/>
      </left>
      <top style="thick">
        <color rgb="FFFFFF00"/>
      </top>
    </border>
    <border>
      <top style="thick">
        <color rgb="FFFFFF00"/>
      </top>
    </border>
    <border>
      <right style="thick">
        <color rgb="FFFFFF00"/>
      </right>
      <top style="thick">
        <color rgb="FFFFFF00"/>
      </top>
    </border>
    <border>
      <left style="thick">
        <color rgb="FFFFFF00"/>
      </left>
    </border>
    <border>
      <right style="thick">
        <color rgb="FFFFFF00"/>
      </right>
    </border>
    <border>
      <left style="thick">
        <color rgb="FFFFFF00"/>
      </left>
      <bottom style="thick">
        <color rgb="FFFFFF00"/>
      </bottom>
    </border>
    <border>
      <bottom style="thick">
        <color rgb="FFFFFF00"/>
      </bottom>
    </border>
    <border>
      <right style="thick">
        <color rgb="FFFFFF00"/>
      </right>
      <bottom style="thick">
        <color rgb="FFFFFF00"/>
      </bottom>
    </border>
    <border>
      <left style="double">
        <color rgb="FFFF9900"/>
      </left>
      <top style="double">
        <color rgb="FFFF9900"/>
      </top>
    </border>
    <border>
      <top style="double">
        <color rgb="FFFF9900"/>
      </top>
    </border>
    <border>
      <right style="double">
        <color rgb="FFFF9900"/>
      </right>
      <top style="double">
        <color rgb="FFFF9900"/>
      </top>
    </border>
    <border>
      <left style="double">
        <color rgb="FFFF9900"/>
      </left>
    </border>
    <border>
      <right style="double">
        <color rgb="FFFF9900"/>
      </right>
    </border>
    <border>
      <left style="thin">
        <color rgb="FF808000"/>
      </left>
      <right style="thin">
        <color rgb="FF808000"/>
      </right>
      <top style="thin">
        <color rgb="FF808000"/>
      </top>
      <bottom style="thin">
        <color rgb="FF808000"/>
      </bottom>
    </border>
    <border>
      <left style="double">
        <color rgb="FFFF9900"/>
      </left>
      <bottom style="double">
        <color rgb="FFFF9900"/>
      </bottom>
    </border>
    <border>
      <bottom style="double">
        <color rgb="FFFF9900"/>
      </bottom>
    </border>
    <border>
      <right style="double">
        <color rgb="FFFF9900"/>
      </right>
      <bottom style="double">
        <color rgb="FFFF9900"/>
      </bottom>
    </border>
    <border>
      <left style="thin">
        <color rgb="FF808000"/>
      </left>
      <right style="thin">
        <color rgb="FF808000"/>
      </right>
    </border>
    <border>
      <left style="double">
        <color rgb="FF00FF00"/>
      </left>
      <top style="double">
        <color rgb="FF00FF00"/>
      </top>
    </border>
    <border>
      <left style="double">
        <color rgb="FF00FF00"/>
      </left>
    </border>
    <border>
      <right style="double">
        <color rgb="FF00FF00"/>
      </right>
    </border>
    <border>
      <left style="double">
        <color rgb="FF00FF00"/>
      </left>
      <bottom style="double">
        <color rgb="FF00FF00"/>
      </bottom>
    </border>
    <border>
      <bottom style="double">
        <color rgb="FF00FF00"/>
      </bottom>
    </border>
    <border>
      <right style="double">
        <color rgb="FF00FF00"/>
      </right>
      <bottom style="double">
        <color rgb="FF00FF00"/>
      </bottom>
    </border>
    <border>
      <left style="double">
        <color rgb="FF000000"/>
      </left>
      <top style="double">
        <color rgb="FF000000"/>
      </top>
    </border>
    <border>
      <top style="double">
        <color rgb="FF000000"/>
      </top>
    </border>
    <border>
      <right style="double">
        <color rgb="FF000000"/>
      </right>
      <top style="double">
        <color rgb="FF000000"/>
      </top>
    </border>
    <border>
      <left style="double">
        <color rgb="FF000000"/>
      </left>
    </border>
    <border>
      <right style="double">
        <color rgb="FF000000"/>
      </right>
    </border>
    <border>
      <left style="thin">
        <color rgb="FF808000"/>
      </left>
      <right style="thin">
        <color rgb="FF000000"/>
      </right>
      <top style="thin">
        <color rgb="FF808000"/>
      </top>
      <bottom style="thin">
        <color rgb="FFFFFFFF"/>
      </bottom>
    </border>
    <border>
      <left style="thin">
        <color rgb="FF000000"/>
      </left>
      <right style="dotted">
        <color rgb="FF000000"/>
      </right>
      <top style="thin">
        <color rgb="FF808000"/>
      </top>
      <bottom style="thin">
        <color rgb="FF808000"/>
      </bottom>
    </border>
    <border>
      <left style="dotted">
        <color rgb="FF000000"/>
      </left>
      <right style="thin">
        <color rgb="FF808000"/>
      </right>
      <top style="thin">
        <color rgb="FF808000"/>
      </top>
      <bottom style="thin">
        <color rgb="FF808000"/>
      </bottom>
    </border>
    <border>
      <left style="thin">
        <color rgb="FF808000"/>
      </left>
      <right style="thin">
        <color rgb="FF000000"/>
      </right>
      <top style="thin">
        <color rgb="FFFFFFFF"/>
      </top>
      <bottom style="thin">
        <color rgb="FFFFFFFF"/>
      </bottom>
    </border>
    <border>
      <left style="thin">
        <color rgb="FF808000"/>
      </left>
      <right style="dotted">
        <color rgb="FF000000"/>
      </right>
      <top style="thin">
        <color rgb="FFFFFFFF"/>
      </top>
      <bottom style="thin">
        <color rgb="FF808000"/>
      </bottom>
    </border>
    <border>
      <left style="double">
        <color rgb="FF000000"/>
      </left>
      <bottom style="double">
        <color rgb="FF000000"/>
      </bottom>
    </border>
    <border>
      <left style="dotted">
        <color rgb="FF000000"/>
      </left>
      <right style="dotted">
        <color rgb="FF000000"/>
      </right>
      <top style="thin">
        <color rgb="FF808000"/>
      </top>
      <bottom style="thin">
        <color rgb="FF808000"/>
      </bottom>
    </border>
    <border>
      <bottom style="double">
        <color rgb="FF000000"/>
      </bottom>
    </border>
    <border>
      <left style="thin">
        <color rgb="FF808000"/>
      </left>
      <right style="dotted">
        <color rgb="FF000000"/>
      </right>
      <top style="thin">
        <color rgb="FF808000"/>
      </top>
      <bottom style="thin">
        <color rgb="FF808000"/>
      </bottom>
    </border>
    <border>
      <right style="double">
        <color rgb="FF000000"/>
      </right>
      <bottom style="double">
        <color rgb="FF000000"/>
      </bottom>
    </border>
    <border>
      <left style="thin">
        <color rgb="FF808000"/>
      </left>
      <right style="thin">
        <color rgb="FF808000"/>
      </right>
      <top style="thin">
        <color rgb="FF808000"/>
      </top>
      <bottom/>
    </border>
    <border>
      <left style="thin">
        <color rgb="FF808000"/>
      </left>
      <right style="dotted">
        <color rgb="FF000000"/>
      </right>
      <top style="thin">
        <color rgb="FF808000"/>
      </top>
      <bottom/>
    </border>
    <border>
      <left style="dotted">
        <color rgb="FF000000"/>
      </left>
      <right style="dotted">
        <color rgb="FF000000"/>
      </right>
      <top style="thin">
        <color rgb="FF808000"/>
      </top>
      <bottom/>
    </border>
    <border>
      <left style="dotted">
        <color rgb="FF000000"/>
      </left>
      <right style="thin">
        <color rgb="FF808000"/>
      </right>
      <top style="thin">
        <color rgb="FF808000"/>
      </top>
      <bottom/>
    </border>
    <border>
      <left style="thin">
        <color rgb="FF808000"/>
      </left>
      <right style="thin">
        <color rgb="FF808000"/>
      </right>
      <top style="thin">
        <color rgb="FF808000"/>
      </top>
    </border>
    <border>
      <left style="thin">
        <color rgb="FF808000"/>
      </left>
      <right/>
      <top/>
      <bottom/>
    </border>
    <border>
      <left/>
      <right style="dotted">
        <color rgb="FF000000"/>
      </right>
      <top/>
      <bottom/>
    </border>
    <border>
      <left style="dotted">
        <color rgb="FF000000"/>
      </left>
      <right style="dotted">
        <color rgb="FF000000"/>
      </right>
      <top/>
      <bottom/>
    </border>
    <border>
      <left style="dotted">
        <color rgb="FF000000"/>
      </left>
      <right/>
      <top/>
      <bottom/>
    </border>
    <border>
      <left/>
      <right/>
      <top/>
      <bottom/>
    </border>
    <border>
      <left style="thin">
        <color rgb="FF808000"/>
      </left>
      <right style="thin">
        <color rgb="FF808000"/>
      </right>
      <top/>
      <bottom style="medium">
        <color rgb="FF000000"/>
      </bottom>
    </border>
    <border>
      <left style="thin">
        <color rgb="FF808000"/>
      </left>
      <right style="dotted">
        <color rgb="FF000000"/>
      </right>
      <top/>
      <bottom style="medium">
        <color rgb="FF000000"/>
      </bottom>
    </border>
    <border>
      <left style="dotted">
        <color rgb="FF000000"/>
      </left>
      <right style="dotted">
        <color rgb="FF000000"/>
      </right>
      <top/>
      <bottom style="medium">
        <color rgb="FF000000"/>
      </bottom>
    </border>
    <border>
      <left style="dotted">
        <color rgb="FF000000"/>
      </left>
      <right style="thin">
        <color rgb="FF808000"/>
      </right>
      <top/>
      <bottom style="medium">
        <color rgb="FF000000"/>
      </bottom>
    </border>
    <border>
      <left style="thin">
        <color rgb="FF808000"/>
      </left>
      <right style="thin">
        <color rgb="FF808000"/>
      </right>
      <bottom style="medium">
        <color rgb="FF000000"/>
      </bottom>
    </border>
    <border>
      <left style="thin">
        <color rgb="FF808000"/>
      </left>
      <right/>
      <top style="medium">
        <color rgb="FF000000"/>
      </top>
      <bottom/>
    </border>
    <border>
      <left/>
      <right style="dotted">
        <color rgb="FF000000"/>
      </right>
      <top style="medium">
        <color rgb="FF000000"/>
      </top>
      <bottom/>
    </border>
    <border>
      <left style="dotted">
        <color rgb="FF000000"/>
      </left>
      <right style="dotted">
        <color rgb="FF000000"/>
      </right>
      <top style="medium">
        <color rgb="FF000000"/>
      </top>
      <bottom/>
    </border>
    <border>
      <left style="dotted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/>
    </border>
    <border>
      <left/>
      <right/>
      <top style="medium">
        <color rgb="FF000000"/>
      </top>
      <bottom style="thin">
        <color rgb="FF400000"/>
      </bottom>
    </border>
    <border>
      <left style="thin">
        <color rgb="FF808000"/>
      </left>
      <right style="thin">
        <color rgb="FF400000"/>
      </right>
      <bottom style="medium">
        <color rgb="FF000000"/>
      </bottom>
    </border>
    <border>
      <left style="thin">
        <color rgb="FF400000"/>
      </left>
      <right style="thin">
        <color rgb="FF400000"/>
      </right>
      <top style="thin">
        <color rgb="FF400000"/>
      </top>
      <bottom style="thin">
        <color rgb="FF400000"/>
      </bottom>
    </border>
    <border>
      <left style="thin">
        <color rgb="FF808000"/>
      </left>
      <right/>
      <top style="medium">
        <color rgb="FF000000"/>
      </top>
      <bottom style="medium">
        <color rgb="FF000000"/>
      </bottom>
    </border>
    <border>
      <left/>
      <right style="dotted">
        <color rgb="FF000000"/>
      </right>
      <top style="medium">
        <color rgb="FF000000"/>
      </top>
      <bottom style="medium">
        <color rgb="FF000000"/>
      </bottom>
    </border>
    <border>
      <left style="dotted">
        <color rgb="FF000000"/>
      </left>
      <right style="dotted">
        <color rgb="FF000000"/>
      </right>
      <top style="medium">
        <color rgb="FF000000"/>
      </top>
      <bottom style="medium">
        <color rgb="FF000000"/>
      </bottom>
    </border>
    <border>
      <left style="dotted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thin">
        <color rgb="FF400000"/>
      </top>
      <bottom style="medium">
        <color rgb="FF000000"/>
      </bottom>
    </border>
    <border>
      <left style="thin">
        <color rgb="FF808000"/>
      </left>
      <right style="thin">
        <color rgb="FF808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 style="thin">
        <color rgb="FF808000"/>
      </left>
      <right style="thin">
        <color rgb="FF808000"/>
      </right>
      <top style="medium">
        <color rgb="FF000000"/>
      </top>
      <bottom style="thin">
        <color rgb="FF808000"/>
      </bottom>
    </border>
    <border>
      <left style="thin">
        <color rgb="FF808000"/>
      </left>
      <right style="dotted">
        <color rgb="FF000000"/>
      </right>
      <top style="medium">
        <color rgb="FF000000"/>
      </top>
      <bottom style="thin">
        <color rgb="FF808000"/>
      </bottom>
    </border>
    <border>
      <left style="dotted">
        <color rgb="FF000000"/>
      </left>
      <right style="dotted">
        <color rgb="FF000000"/>
      </right>
      <top style="medium">
        <color rgb="FF000000"/>
      </top>
      <bottom style="thin">
        <color rgb="FF808000"/>
      </bottom>
    </border>
    <border>
      <left style="dotted">
        <color rgb="FF000000"/>
      </left>
      <right style="thin">
        <color rgb="FF808000"/>
      </right>
      <top style="medium">
        <color rgb="FF000000"/>
      </top>
      <bottom style="thin">
        <color rgb="FF808000"/>
      </bottom>
    </border>
    <border>
      <left style="thin">
        <color rgb="FF808000"/>
      </left>
      <right style="thin">
        <color rgb="FF400000"/>
      </right>
      <top style="medium">
        <color rgb="FF000000"/>
      </top>
      <bottom style="thin">
        <color rgb="FF808000"/>
      </bottom>
    </border>
    <border>
      <left style="thin">
        <color rgb="FF808000"/>
      </left>
      <right style="thin">
        <color rgb="FF400000"/>
      </right>
      <top style="thin">
        <color rgb="FF808000"/>
      </top>
      <bottom style="thin">
        <color rgb="FF808000"/>
      </bottom>
    </border>
    <border>
      <left style="thin">
        <color rgb="FF808000"/>
      </left>
      <right style="thin">
        <color rgb="FF808000"/>
      </right>
      <top style="thin">
        <color rgb="FF808000"/>
      </top>
      <bottom style="thin">
        <color rgb="FFFFFFFF"/>
      </bottom>
    </border>
    <border>
      <left style="thin">
        <color rgb="FF808000"/>
      </left>
      <right style="dotted">
        <color rgb="FF000000"/>
      </right>
      <top style="thin">
        <color rgb="FF808000"/>
      </top>
      <bottom style="thin">
        <color rgb="FFFFFFFF"/>
      </bottom>
    </border>
    <border>
      <left style="dotted">
        <color rgb="FF000000"/>
      </left>
      <right style="dotted">
        <color rgb="FF000000"/>
      </right>
      <top style="thin">
        <color rgb="FF808000"/>
      </top>
      <bottom style="thin">
        <color rgb="FFFFFFFF"/>
      </bottom>
    </border>
    <border>
      <left style="dotted">
        <color rgb="FF000000"/>
      </left>
      <right style="thin">
        <color rgb="FF808000"/>
      </right>
      <top style="thin">
        <color rgb="FF808000"/>
      </top>
      <bottom style="thin">
        <color rgb="FFFFFFFF"/>
      </bottom>
    </border>
    <border>
      <left style="thin">
        <color rgb="FF808000"/>
      </left>
      <right style="thin">
        <color rgb="FF400000"/>
      </right>
      <top style="thin">
        <color rgb="FF808000"/>
      </top>
      <bottom style="thin">
        <color rgb="FFFFFFFF"/>
      </bottom>
    </border>
    <border>
      <left style="thin">
        <color rgb="FF808000"/>
      </left>
      <right style="thin">
        <color rgb="FF808000"/>
      </right>
      <top style="thin">
        <color rgb="FFFFFFFF"/>
      </top>
      <bottom style="thin">
        <color rgb="FF808000"/>
      </bottom>
    </border>
    <border>
      <left style="dotted">
        <color rgb="FF000000"/>
      </left>
      <right style="dotted">
        <color rgb="FF000000"/>
      </right>
      <top style="thin">
        <color rgb="FFFFFFFF"/>
      </top>
      <bottom style="thin">
        <color rgb="FF808000"/>
      </bottom>
    </border>
    <border>
      <left style="dotted">
        <color rgb="FF000000"/>
      </left>
      <right style="thin">
        <color rgb="FF808000"/>
      </right>
      <top style="thin">
        <color rgb="FFFFFFFF"/>
      </top>
      <bottom style="thin">
        <color rgb="FF808000"/>
      </bottom>
    </border>
    <border>
      <left style="thin">
        <color rgb="FF808000"/>
      </left>
      <right style="thin">
        <color rgb="FF400000"/>
      </right>
      <top style="thin">
        <color rgb="FFFFFFFF"/>
      </top>
      <bottom style="thin">
        <color rgb="FF808000"/>
      </bottom>
    </border>
    <border>
      <left style="thin">
        <color rgb="FF808000"/>
      </left>
      <right style="thin">
        <color rgb="FF808000"/>
      </right>
      <top style="thin">
        <color rgb="FF808000"/>
      </top>
      <bottom style="medium">
        <color rgb="FF000000"/>
      </bottom>
    </border>
    <border>
      <left style="thin">
        <color rgb="FF808000"/>
      </left>
      <right style="dotted">
        <color rgb="FF000000"/>
      </right>
      <top style="thin">
        <color rgb="FF808000"/>
      </top>
      <bottom style="medium">
        <color rgb="FF000000"/>
      </bottom>
    </border>
    <border>
      <left style="dotted">
        <color rgb="FF000000"/>
      </left>
      <right style="dotted">
        <color rgb="FF000000"/>
      </right>
      <top style="thin">
        <color rgb="FF808000"/>
      </top>
      <bottom style="medium">
        <color rgb="FF000000"/>
      </bottom>
    </border>
    <border>
      <left style="dotted">
        <color rgb="FF000000"/>
      </left>
      <right style="thin">
        <color rgb="FF808000"/>
      </right>
      <top style="thin">
        <color rgb="FF808000"/>
      </top>
      <bottom style="medium">
        <color rgb="FF000000"/>
      </bottom>
    </border>
    <border>
      <left style="thin">
        <color rgb="FF808000"/>
      </left>
      <right style="thin">
        <color rgb="FF400000"/>
      </right>
      <top style="thin">
        <color rgb="FF808000"/>
      </top>
      <bottom style="medium">
        <color rgb="FF000000"/>
      </bottom>
    </border>
    <border>
      <left/>
      <right style="thin">
        <color rgb="FF000000"/>
      </right>
      <top style="thin">
        <color rgb="FF400000"/>
      </top>
      <bottom style="medium">
        <color rgb="FF000000"/>
      </bottom>
    </border>
    <border>
      <left style="dotted">
        <color rgb="FF000000"/>
      </left>
      <right style="dotted">
        <color rgb="FF000000"/>
      </right>
      <top style="thin">
        <color rgb="FFFFFFFF"/>
      </top>
      <bottom style="thin">
        <color rgb="FFFFFFFF"/>
      </bottom>
    </border>
    <border>
      <left style="dotted">
        <color rgb="FF000000"/>
      </left>
      <right style="thin">
        <color rgb="FF808000"/>
      </right>
      <top style="thin">
        <color rgb="FFFFFFFF"/>
      </top>
      <bottom style="thin">
        <color rgb="FFFFFFFF"/>
      </bottom>
    </border>
    <border>
      <left style="thin">
        <color rgb="FF808000"/>
      </left>
      <right style="thin">
        <color rgb="FF808000"/>
      </right>
      <top style="thin">
        <color rgb="FFFFFFFF"/>
      </top>
      <bottom style="thin">
        <color rgb="FFFFFFFF"/>
      </bottom>
    </border>
    <border>
      <left style="thin">
        <color rgb="FF808000"/>
      </left>
      <right style="thin">
        <color rgb="FF400000"/>
      </right>
      <top style="thin">
        <color rgb="FFFFFFFF"/>
      </top>
      <bottom style="thin">
        <color rgb="FFFFFFFF"/>
      </bottom>
    </border>
    <border>
      <left style="thin">
        <color rgb="FF808000"/>
      </left>
      <right style="thin">
        <color rgb="FF808000"/>
      </right>
      <top style="thin">
        <color rgb="FFFFFFFF"/>
      </top>
      <bottom style="medium">
        <color rgb="FF000000"/>
      </bottom>
    </border>
    <border>
      <left style="thin">
        <color rgb="FF808000"/>
      </left>
      <right style="thin">
        <color rgb="FF400000"/>
      </right>
      <top style="thin">
        <color rgb="FFFFFFFF"/>
      </top>
      <bottom style="medium">
        <color rgb="FF000000"/>
      </bottom>
    </border>
    <border>
      <left/>
      <right/>
      <top style="medium">
        <color rgb="FF000000"/>
      </top>
      <bottom style="thin">
        <color rgb="FF9F0000"/>
      </bottom>
    </border>
    <border>
      <left style="thin">
        <color rgb="FF808000"/>
      </left>
      <right style="thin">
        <color rgb="FF200000"/>
      </right>
      <top style="medium">
        <color rgb="FF000000"/>
      </top>
      <bottom style="thin">
        <color rgb="FF808000"/>
      </bottom>
    </border>
    <border>
      <left style="thin">
        <color rgb="FF200000"/>
      </left>
      <right style="thin">
        <color rgb="FF9F0000"/>
      </right>
      <top style="thin">
        <color rgb="FF9F0000"/>
      </top>
      <bottom style="thin">
        <color rgb="FF9F0000"/>
      </bottom>
    </border>
    <border>
      <left style="thin">
        <color rgb="FF808000"/>
      </left>
      <right style="thin">
        <color rgb="FF200000"/>
      </right>
      <top style="thin">
        <color rgb="FF808000"/>
      </top>
      <bottom style="thin">
        <color rgb="FF808000"/>
      </bottom>
    </border>
    <border>
      <left style="thin">
        <color rgb="FF808000"/>
      </left>
      <right style="thin">
        <color rgb="FF200000"/>
      </right>
      <top style="thin">
        <color rgb="FF808000"/>
      </top>
      <bottom style="thin">
        <color rgb="FFFFFFFF"/>
      </bottom>
    </border>
    <border>
      <left style="thin">
        <color rgb="FF808000"/>
      </left>
      <right style="thin">
        <color rgb="FF200000"/>
      </right>
      <top style="thin">
        <color rgb="FFFFFFFF"/>
      </top>
      <bottom style="thin">
        <color rgb="FF808000"/>
      </bottom>
    </border>
    <border>
      <left style="thin">
        <color rgb="FF808000"/>
      </left>
      <right style="dotted">
        <color rgb="FF000000"/>
      </right>
      <top style="thin">
        <color rgb="FFFFFFFF"/>
      </top>
      <bottom style="medium">
        <color rgb="FF000000"/>
      </bottom>
    </border>
    <border>
      <left style="dotted">
        <color rgb="FF000000"/>
      </left>
      <right style="dotted">
        <color rgb="FF000000"/>
      </right>
      <top style="thin">
        <color rgb="FFFFFFFF"/>
      </top>
      <bottom style="medium">
        <color rgb="FF000000"/>
      </bottom>
    </border>
    <border>
      <left style="dotted">
        <color rgb="FF000000"/>
      </left>
      <right style="thin">
        <color rgb="FF808000"/>
      </right>
      <top style="thin">
        <color rgb="FFFFFFFF"/>
      </top>
      <bottom style="medium">
        <color rgb="FF000000"/>
      </bottom>
    </border>
    <border>
      <left style="thin">
        <color rgb="FF808000"/>
      </left>
      <right style="thin">
        <color rgb="FF200000"/>
      </right>
      <top style="thin">
        <color rgb="FFFFFFFF"/>
      </top>
      <bottom style="medium">
        <color rgb="FF000000"/>
      </bottom>
    </border>
    <border>
      <left/>
      <right style="thin">
        <color rgb="FF000000"/>
      </right>
      <top style="thin">
        <color rgb="FF9F0000"/>
      </top>
      <bottom style="medium">
        <color rgb="FF000000"/>
      </bottom>
    </border>
    <border>
      <left style="thin">
        <color rgb="FF808000"/>
      </left>
      <right style="dotted">
        <color rgb="FF000000"/>
      </right>
      <top style="medium">
        <color rgb="FF000000"/>
      </top>
      <bottom style="medium">
        <color rgb="FF000000"/>
      </bottom>
    </border>
    <border>
      <left style="dotted">
        <color rgb="FF000000"/>
      </left>
      <right style="thin">
        <color rgb="FF808000"/>
      </right>
      <top style="medium">
        <color rgb="FF000000"/>
      </top>
      <bottom style="medium">
        <color rgb="FF000000"/>
      </bottom>
    </border>
    <border>
      <left style="thin">
        <color rgb="FF808000"/>
      </left>
      <right style="thin">
        <color rgb="FF400000"/>
      </right>
      <top style="medium">
        <color rgb="FF000000"/>
      </top>
      <bottom style="medium">
        <color rgb="FF000000"/>
      </bottom>
    </border>
    <border>
      <left style="dotted">
        <color rgb="FF000000"/>
      </left>
      <right/>
      <top style="thin">
        <color rgb="FFFFFFFF"/>
      </top>
      <bottom style="thin">
        <color rgb="FF808000"/>
      </bottom>
    </border>
    <border>
      <left style="thin">
        <color rgb="FF808000"/>
      </left>
      <right style="thin">
        <color rgb="FF808000"/>
      </right>
      <top style="medium">
        <color rgb="FF000000"/>
      </top>
    </border>
    <border>
      <left style="thin">
        <color rgb="FF808000"/>
      </left>
      <right style="thin">
        <color rgb="FF808000"/>
      </right>
      <top/>
      <bottom style="thin">
        <color rgb="FF808000"/>
      </bottom>
    </border>
    <border>
      <left style="thin">
        <color rgb="FF000000"/>
      </left>
      <right style="thin">
        <color rgb="FF808000"/>
      </right>
      <top style="thin">
        <color rgb="FF808000"/>
      </top>
      <bottom style="thin">
        <color rgb="FF808000"/>
      </bottom>
    </border>
  </borders>
  <cellStyleXfs count="1">
    <xf borderId="0" fillId="0" fontId="0" numFmtId="0" applyAlignment="1" applyFont="1"/>
  </cellStyleXfs>
  <cellXfs count="267">
    <xf borderId="0" fillId="0" fontId="0" numFmtId="0" xfId="0" applyAlignment="1" applyFont="1">
      <alignment readingOrder="0" shrinkToFit="0" vertical="bottom" wrapText="0"/>
    </xf>
    <xf borderId="0" fillId="0" fontId="1" numFmtId="164" xfId="0" applyFont="1" applyNumberFormat="1"/>
    <xf borderId="0" fillId="0" fontId="1" numFmtId="9" xfId="0" applyFont="1" applyNumberFormat="1"/>
    <xf borderId="0" fillId="0" fontId="2" numFmtId="0" xfId="0" applyFont="1"/>
    <xf borderId="0" fillId="0" fontId="2" numFmtId="164" xfId="0" applyFont="1" applyNumberFormat="1"/>
    <xf borderId="0" fillId="2" fontId="2" numFmtId="0" xfId="0" applyFill="1" applyFont="1"/>
    <xf borderId="0" fillId="2" fontId="2" numFmtId="164" xfId="0" applyFont="1" applyNumberFormat="1"/>
    <xf borderId="0" fillId="2" fontId="3" numFmtId="0" xfId="0" applyFont="1"/>
    <xf borderId="1" fillId="3" fontId="1" numFmtId="165" xfId="0" applyBorder="1" applyFill="1" applyFont="1" applyNumberFormat="1"/>
    <xf borderId="1" fillId="0" fontId="1" numFmtId="0" xfId="0" applyBorder="1" applyFont="1"/>
    <xf borderId="1" fillId="3" fontId="1" numFmtId="15" xfId="0" applyBorder="1" applyFont="1" applyNumberFormat="1"/>
    <xf borderId="1" fillId="3" fontId="1" numFmtId="0" xfId="0" applyBorder="1" applyFont="1"/>
    <xf borderId="1" fillId="3" fontId="1" numFmtId="166" xfId="0" applyBorder="1" applyFont="1" applyNumberFormat="1"/>
    <xf borderId="1" fillId="3" fontId="1" numFmtId="165" xfId="0" applyAlignment="1" applyBorder="1" applyFont="1" applyNumberFormat="1">
      <alignment horizontal="center" shrinkToFit="0" vertical="bottom" wrapText="0"/>
    </xf>
    <xf borderId="1" fillId="3" fontId="1" numFmtId="167" xfId="0" applyBorder="1" applyFont="1" applyNumberFormat="1"/>
    <xf borderId="1" fillId="0" fontId="1" numFmtId="167" xfId="0" applyBorder="1" applyFont="1" applyNumberFormat="1"/>
    <xf borderId="0" fillId="0" fontId="1" numFmtId="168" xfId="0" applyFont="1" applyNumberFormat="1"/>
    <xf borderId="0" fillId="0" fontId="4" numFmtId="164" xfId="0" applyFont="1" applyNumberFormat="1"/>
    <xf borderId="0" fillId="0" fontId="1" numFmtId="1" xfId="0" applyFont="1" applyNumberFormat="1"/>
    <xf borderId="0" fillId="0" fontId="1" numFmtId="0" xfId="0" applyAlignment="1" applyFont="1">
      <alignment horizontal="left" shrinkToFit="0" vertical="bottom" wrapText="0"/>
    </xf>
    <xf borderId="0" fillId="0" fontId="1" numFmtId="0" xfId="0" applyFont="1"/>
    <xf borderId="0" fillId="0" fontId="1" numFmtId="2" xfId="0" applyAlignment="1" applyFont="1" applyNumberFormat="1">
      <alignment horizontal="left" shrinkToFit="0" vertical="bottom" wrapText="0"/>
    </xf>
    <xf borderId="0" fillId="0" fontId="2" numFmtId="0" xfId="0" applyAlignment="1" applyFont="1">
      <alignment horizontal="left" shrinkToFit="0" vertical="bottom" wrapText="0"/>
    </xf>
    <xf borderId="2" fillId="0" fontId="1" numFmtId="0" xfId="0" applyAlignment="1" applyBorder="1" applyFont="1">
      <alignment horizontal="left" shrinkToFit="0" vertical="bottom" wrapText="0"/>
    </xf>
    <xf borderId="3" fillId="0" fontId="4" numFmtId="0" xfId="0" applyBorder="1" applyFont="1"/>
    <xf borderId="4" fillId="0" fontId="4" numFmtId="0" xfId="0" applyBorder="1" applyFont="1"/>
    <xf borderId="1" fillId="0" fontId="1" numFmtId="169" xfId="0" applyBorder="1" applyFont="1" applyNumberFormat="1"/>
    <xf borderId="1" fillId="0" fontId="1" numFmtId="10" xfId="0" applyBorder="1" applyFont="1" applyNumberFormat="1"/>
    <xf borderId="1" fillId="0" fontId="1" numFmtId="1" xfId="0" applyBorder="1" applyFont="1" applyNumberFormat="1"/>
    <xf borderId="1" fillId="0" fontId="1" numFmtId="15" xfId="0" applyBorder="1" applyFont="1" applyNumberFormat="1"/>
    <xf borderId="0" fillId="0" fontId="1" numFmtId="15" xfId="0" applyFont="1" applyNumberFormat="1"/>
    <xf borderId="1" fillId="0" fontId="1" numFmtId="0" xfId="0" applyAlignment="1" applyBorder="1" applyFont="1">
      <alignment horizontal="left" shrinkToFit="0" vertical="bottom" wrapText="0"/>
    </xf>
    <xf borderId="1" fillId="0" fontId="1" numFmtId="170" xfId="0" applyAlignment="1" applyBorder="1" applyFont="1" applyNumberFormat="1">
      <alignment horizontal="left" shrinkToFit="0" vertical="bottom" wrapText="0"/>
    </xf>
    <xf borderId="1" fillId="0" fontId="1" numFmtId="171" xfId="0" applyBorder="1" applyFont="1" applyNumberFormat="1"/>
    <xf borderId="0" fillId="4" fontId="2" numFmtId="0" xfId="0" applyFill="1" applyFont="1"/>
    <xf borderId="0" fillId="4" fontId="4" numFmtId="0" xfId="0" applyFont="1"/>
    <xf borderId="1" fillId="0" fontId="1" numFmtId="2" xfId="0" applyBorder="1" applyFont="1" applyNumberFormat="1"/>
    <xf borderId="0" fillId="4" fontId="2" numFmtId="164" xfId="0" applyFont="1" applyNumberFormat="1"/>
    <xf borderId="5" fillId="0" fontId="1" numFmtId="0" xfId="0" applyAlignment="1" applyBorder="1" applyFont="1">
      <alignment horizontal="center" shrinkToFit="0" vertical="bottom" wrapText="0"/>
    </xf>
    <xf borderId="5" fillId="0" fontId="1" numFmtId="0" xfId="0" applyAlignment="1" applyBorder="1" applyFont="1">
      <alignment horizontal="center" shrinkToFit="0" vertical="bottom" wrapText="1"/>
    </xf>
    <xf borderId="6" fillId="0" fontId="4" numFmtId="0" xfId="0" applyBorder="1" applyFont="1"/>
    <xf borderId="1" fillId="0" fontId="1" numFmtId="4" xfId="0" applyBorder="1" applyFont="1" applyNumberFormat="1"/>
    <xf borderId="0" fillId="2" fontId="4" numFmtId="0" xfId="0" applyFont="1"/>
    <xf borderId="0" fillId="2" fontId="1" numFmtId="164" xfId="0" applyFont="1" applyNumberFormat="1"/>
    <xf borderId="7" fillId="0" fontId="2" numFmtId="0" xfId="0" applyBorder="1" applyFont="1"/>
    <xf borderId="8" fillId="0" fontId="2" numFmtId="0" xfId="0" applyBorder="1" applyFont="1"/>
    <xf borderId="8" fillId="0" fontId="2" numFmtId="164" xfId="0" applyBorder="1" applyFont="1" applyNumberFormat="1"/>
    <xf borderId="8" fillId="0" fontId="4" numFmtId="0" xfId="0" applyBorder="1" applyFont="1"/>
    <xf borderId="9" fillId="0" fontId="2" numFmtId="164" xfId="0" applyBorder="1" applyFont="1" applyNumberFormat="1"/>
    <xf borderId="10" fillId="0" fontId="2" numFmtId="0" xfId="0" applyBorder="1" applyFont="1"/>
    <xf borderId="11" fillId="0" fontId="2" numFmtId="164" xfId="0" applyBorder="1" applyFont="1" applyNumberFormat="1"/>
    <xf borderId="12" fillId="0" fontId="2" numFmtId="0" xfId="0" applyBorder="1" applyFont="1"/>
    <xf borderId="13" fillId="0" fontId="1" numFmtId="0" xfId="0" applyBorder="1" applyFont="1"/>
    <xf borderId="13" fillId="0" fontId="2" numFmtId="164" xfId="0" applyBorder="1" applyFont="1" applyNumberFormat="1"/>
    <xf borderId="13" fillId="0" fontId="4" numFmtId="0" xfId="0" applyBorder="1" applyFont="1"/>
    <xf borderId="14" fillId="0" fontId="2" numFmtId="164" xfId="0" applyBorder="1" applyFont="1" applyNumberFormat="1"/>
    <xf borderId="0" fillId="0" fontId="1" numFmtId="10" xfId="0" applyFont="1" applyNumberFormat="1"/>
    <xf borderId="0" fillId="5" fontId="1" numFmtId="0" xfId="0" applyFill="1" applyFont="1"/>
    <xf borderId="0" fillId="5" fontId="1" numFmtId="164" xfId="0" applyFont="1" applyNumberFormat="1"/>
    <xf borderId="0" fillId="5" fontId="4" numFmtId="0" xfId="0" applyFont="1"/>
    <xf borderId="15" fillId="2" fontId="2" numFmtId="0" xfId="0" applyBorder="1" applyFont="1"/>
    <xf borderId="16" fillId="2" fontId="1" numFmtId="0" xfId="0" applyBorder="1" applyFont="1"/>
    <xf borderId="16" fillId="2" fontId="1" numFmtId="164" xfId="0" applyBorder="1" applyFont="1" applyNumberFormat="1"/>
    <xf borderId="16" fillId="2" fontId="4" numFmtId="0" xfId="0" applyBorder="1" applyFont="1"/>
    <xf borderId="17" fillId="2" fontId="1" numFmtId="164" xfId="0" applyBorder="1" applyFont="1" applyNumberFormat="1"/>
    <xf borderId="18" fillId="0" fontId="1" numFmtId="0" xfId="0" applyBorder="1" applyFont="1"/>
    <xf borderId="19" fillId="0" fontId="1" numFmtId="164" xfId="0" applyBorder="1" applyFont="1" applyNumberFormat="1"/>
    <xf borderId="20" fillId="0" fontId="1" numFmtId="172" xfId="0" applyBorder="1" applyFont="1" applyNumberFormat="1"/>
    <xf borderId="21" fillId="4" fontId="1" numFmtId="0" xfId="0" applyBorder="1" applyFont="1"/>
    <xf borderId="22" fillId="4" fontId="1" numFmtId="0" xfId="0" applyBorder="1" applyFont="1"/>
    <xf borderId="22" fillId="4" fontId="1" numFmtId="164" xfId="0" applyBorder="1" applyFont="1" applyNumberFormat="1"/>
    <xf borderId="22" fillId="4" fontId="4" numFmtId="0" xfId="0" applyBorder="1" applyFont="1"/>
    <xf borderId="23" fillId="4" fontId="1" numFmtId="164" xfId="0" applyBorder="1" applyFont="1" applyNumberFormat="1"/>
    <xf borderId="24" fillId="0" fontId="1" numFmtId="172" xfId="0" applyBorder="1" applyFont="1" applyNumberFormat="1"/>
    <xf borderId="24" fillId="0" fontId="1" numFmtId="0" xfId="0" applyBorder="1" applyFont="1"/>
    <xf borderId="25" fillId="2" fontId="2" numFmtId="0" xfId="0" applyBorder="1" applyFont="1"/>
    <xf borderId="0" fillId="2" fontId="1" numFmtId="0" xfId="0" applyFont="1"/>
    <xf borderId="26" fillId="0" fontId="1" numFmtId="0" xfId="0" applyBorder="1" applyFont="1"/>
    <xf borderId="27" fillId="0" fontId="1" numFmtId="164" xfId="0" applyBorder="1" applyFont="1" applyNumberFormat="1"/>
    <xf borderId="20" fillId="0" fontId="1" numFmtId="0" xfId="0" applyBorder="1" applyFont="1"/>
    <xf borderId="1" fillId="0" fontId="1" numFmtId="168" xfId="0" applyBorder="1" applyFont="1" applyNumberFormat="1"/>
    <xf borderId="28" fillId="4" fontId="1" numFmtId="0" xfId="0" applyBorder="1" applyFont="1"/>
    <xf borderId="29" fillId="4" fontId="1" numFmtId="0" xfId="0" applyBorder="1" applyFont="1"/>
    <xf borderId="29" fillId="4" fontId="1" numFmtId="164" xfId="0" applyBorder="1" applyFont="1" applyNumberFormat="1"/>
    <xf borderId="29" fillId="4" fontId="4" numFmtId="0" xfId="0" applyBorder="1" applyFont="1"/>
    <xf borderId="30" fillId="4" fontId="1" numFmtId="164" xfId="0" applyBorder="1" applyFont="1" applyNumberFormat="1"/>
    <xf borderId="0" fillId="6" fontId="2" numFmtId="0" xfId="0" applyFill="1" applyFont="1"/>
    <xf borderId="0" fillId="6" fontId="4" numFmtId="0" xfId="0" applyFont="1"/>
    <xf borderId="0" fillId="7" fontId="2" numFmtId="0" xfId="0" applyFill="1" applyFont="1"/>
    <xf borderId="0" fillId="7" fontId="4" numFmtId="0" xfId="0" applyFont="1"/>
    <xf borderId="31" fillId="2" fontId="2" numFmtId="0" xfId="0" applyBorder="1" applyFont="1"/>
    <xf borderId="32" fillId="2" fontId="4" numFmtId="0" xfId="0" applyBorder="1" applyFont="1"/>
    <xf borderId="33" fillId="2" fontId="2" numFmtId="0" xfId="0" applyBorder="1" applyFont="1"/>
    <xf borderId="34" fillId="0" fontId="4" numFmtId="0" xfId="0" applyBorder="1" applyFont="1"/>
    <xf borderId="35" fillId="0" fontId="4" numFmtId="0" xfId="0" applyBorder="1" applyFont="1"/>
    <xf borderId="34" fillId="0" fontId="5" numFmtId="0" xfId="0" applyAlignment="1" applyBorder="1" applyFont="1">
      <alignment readingOrder="0"/>
    </xf>
    <xf borderId="0" fillId="6" fontId="3" numFmtId="0" xfId="0" applyFont="1"/>
    <xf borderId="20" fillId="3" fontId="1" numFmtId="0" xfId="0" applyBorder="1" applyFont="1"/>
    <xf borderId="35" fillId="6" fontId="2" numFmtId="164" xfId="0" applyBorder="1" applyFont="1" applyNumberFormat="1"/>
    <xf borderId="36" fillId="3" fontId="6" numFmtId="0" xfId="0" applyBorder="1" applyFont="1"/>
    <xf borderId="37" fillId="3" fontId="1" numFmtId="0" xfId="0" applyBorder="1" applyFont="1"/>
    <xf borderId="38" fillId="3" fontId="1" numFmtId="0" xfId="0" applyBorder="1" applyFont="1"/>
    <xf borderId="39" fillId="3" fontId="6" numFmtId="0" xfId="0" applyBorder="1" applyFont="1"/>
    <xf borderId="40" fillId="3" fontId="1" numFmtId="0" xfId="0" applyBorder="1" applyFont="1"/>
    <xf borderId="41" fillId="0" fontId="5" numFmtId="0" xfId="0" applyAlignment="1" applyBorder="1" applyFont="1">
      <alignment readingOrder="0"/>
    </xf>
    <xf borderId="42" fillId="3" fontId="1" numFmtId="0" xfId="0" applyBorder="1" applyFont="1"/>
    <xf borderId="43" fillId="7" fontId="3" numFmtId="0" xfId="0" applyBorder="1" applyFont="1"/>
    <xf borderId="43" fillId="7" fontId="4" numFmtId="0" xfId="0" applyBorder="1" applyFont="1"/>
    <xf borderId="44" fillId="3" fontId="7" numFmtId="0" xfId="0" applyBorder="1" applyFont="1"/>
    <xf borderId="45" fillId="7" fontId="2" numFmtId="164" xfId="0" applyBorder="1" applyFont="1" applyNumberFormat="1"/>
    <xf borderId="44" fillId="3" fontId="1" numFmtId="0" xfId="0" applyBorder="1" applyFont="1"/>
    <xf borderId="46" fillId="3" fontId="1" numFmtId="0" xfId="0" applyBorder="1" applyFont="1"/>
    <xf borderId="47" fillId="3" fontId="1" numFmtId="0" xfId="0" applyBorder="1" applyFont="1"/>
    <xf borderId="48" fillId="3" fontId="1" numFmtId="0" xfId="0" applyBorder="1" applyFont="1"/>
    <xf borderId="33" fillId="2" fontId="1" numFmtId="0" xfId="0" applyBorder="1" applyFont="1"/>
    <xf borderId="49" fillId="3" fontId="1" numFmtId="0" xfId="0" applyBorder="1" applyFont="1"/>
    <xf borderId="50" fillId="0" fontId="1" numFmtId="0" xfId="0" applyBorder="1" applyFont="1"/>
    <xf borderId="51" fillId="8" fontId="8" numFmtId="0" xfId="0" applyBorder="1" applyFill="1" applyFont="1"/>
    <xf borderId="34" fillId="0" fontId="1" numFmtId="0" xfId="0" applyBorder="1" applyFont="1"/>
    <xf borderId="52" fillId="8" fontId="8" numFmtId="0" xfId="0" applyBorder="1" applyFont="1"/>
    <xf borderId="53" fillId="8" fontId="8" numFmtId="0" xfId="0" applyAlignment="1" applyBorder="1" applyFont="1">
      <alignment horizontal="center" shrinkToFit="0" vertical="bottom" wrapText="0"/>
    </xf>
    <xf borderId="54" fillId="8" fontId="8" numFmtId="0" xfId="0" applyAlignment="1" applyBorder="1" applyFont="1">
      <alignment horizontal="center" shrinkToFit="0" vertical="bottom" wrapText="0"/>
    </xf>
    <xf borderId="35" fillId="0" fontId="1" numFmtId="164" xfId="0" applyBorder="1" applyFont="1" applyNumberFormat="1"/>
    <xf borderId="55" fillId="8" fontId="8" numFmtId="0" xfId="0" applyAlignment="1" applyBorder="1" applyFont="1">
      <alignment horizontal="center" shrinkToFit="0" vertical="bottom" wrapText="0"/>
    </xf>
    <xf borderId="55" fillId="3" fontId="8" numFmtId="0" xfId="0" applyAlignment="1" applyBorder="1" applyFont="1">
      <alignment horizontal="center" shrinkToFit="0" vertical="bottom" wrapText="0"/>
    </xf>
    <xf borderId="56" fillId="3" fontId="9" numFmtId="0" xfId="0" applyAlignment="1" applyBorder="1" applyFont="1">
      <alignment horizontal="center" shrinkToFit="0" vertical="bottom" wrapText="0"/>
    </xf>
    <xf borderId="57" fillId="3" fontId="9" numFmtId="0" xfId="0" applyAlignment="1" applyBorder="1" applyFont="1">
      <alignment horizontal="center" shrinkToFit="0" vertical="bottom" wrapText="0"/>
    </xf>
    <xf borderId="58" fillId="3" fontId="9" numFmtId="0" xfId="0" applyAlignment="1" applyBorder="1" applyFont="1">
      <alignment horizontal="center" shrinkToFit="0" vertical="bottom" wrapText="0"/>
    </xf>
    <xf borderId="59" fillId="3" fontId="9" numFmtId="0" xfId="0" applyAlignment="1" applyBorder="1" applyFont="1">
      <alignment horizontal="center" shrinkToFit="0" vertical="bottom" wrapText="0"/>
    </xf>
    <xf borderId="60" fillId="0" fontId="9" numFmtId="0" xfId="0" applyAlignment="1" applyBorder="1" applyFont="1">
      <alignment horizontal="center" shrinkToFit="0" vertical="bottom" wrapText="0"/>
    </xf>
    <xf borderId="61" fillId="9" fontId="9" numFmtId="0" xfId="0" applyAlignment="1" applyBorder="1" applyFill="1" applyFont="1">
      <alignment horizontal="left" shrinkToFit="0" vertical="bottom" wrapText="0"/>
    </xf>
    <xf borderId="62" fillId="9" fontId="9" numFmtId="0" xfId="0" applyBorder="1" applyFont="1"/>
    <xf borderId="63" fillId="9" fontId="1" numFmtId="0" xfId="0" applyBorder="1" applyFont="1"/>
    <xf borderId="64" fillId="9" fontId="1" numFmtId="0" xfId="0" applyBorder="1" applyFont="1"/>
    <xf borderId="65" fillId="9" fontId="1" numFmtId="0" xfId="0" applyBorder="1" applyFont="1"/>
    <xf borderId="66" fillId="9" fontId="1" numFmtId="0" xfId="0" applyBorder="1" applyFont="1"/>
    <xf borderId="56" fillId="3" fontId="1" numFmtId="0" xfId="0" applyAlignment="1" applyBorder="1" applyFont="1">
      <alignment horizontal="left" shrinkToFit="0" vertical="bottom" wrapText="0"/>
    </xf>
    <xf borderId="57" fillId="3" fontId="1" numFmtId="0" xfId="0" applyBorder="1" applyFont="1"/>
    <xf borderId="58" fillId="3" fontId="1" numFmtId="172" xfId="0" applyBorder="1" applyFont="1" applyNumberFormat="1"/>
    <xf borderId="59" fillId="3" fontId="1" numFmtId="172" xfId="0" applyBorder="1" applyFont="1" applyNumberFormat="1"/>
    <xf borderId="60" fillId="0" fontId="1" numFmtId="172" xfId="0" applyBorder="1" applyFont="1" applyNumberFormat="1"/>
    <xf borderId="67" fillId="0" fontId="1" numFmtId="172" xfId="0" applyBorder="1" applyFont="1" applyNumberFormat="1"/>
    <xf borderId="68" fillId="3" fontId="1" numFmtId="172" xfId="0" applyBorder="1" applyFont="1" applyNumberFormat="1"/>
    <xf borderId="35" fillId="0" fontId="1" numFmtId="164" xfId="0" applyAlignment="1" applyBorder="1" applyFont="1" applyNumberFormat="1">
      <alignment readingOrder="0"/>
    </xf>
    <xf borderId="69" fillId="10" fontId="1" numFmtId="0" xfId="0" applyAlignment="1" applyBorder="1" applyFill="1" applyFont="1">
      <alignment horizontal="left" shrinkToFit="0" vertical="bottom" wrapText="0"/>
    </xf>
    <xf borderId="70" fillId="10" fontId="1" numFmtId="0" xfId="0" applyBorder="1" applyFont="1"/>
    <xf borderId="71" fillId="10" fontId="1" numFmtId="172" xfId="0" applyBorder="1" applyFont="1" applyNumberFormat="1"/>
    <xf borderId="72" fillId="10" fontId="1" numFmtId="172" xfId="0" applyBorder="1" applyFont="1" applyNumberFormat="1"/>
    <xf borderId="73" fillId="3" fontId="9" numFmtId="172" xfId="0" applyBorder="1" applyFont="1" applyNumberFormat="1"/>
    <xf borderId="74" fillId="3" fontId="1" numFmtId="0" xfId="0" applyBorder="1" applyFont="1"/>
    <xf borderId="74" fillId="0" fontId="1" numFmtId="0" xfId="0" applyBorder="1" applyFont="1"/>
    <xf borderId="69" fillId="9" fontId="9" numFmtId="0" xfId="0" applyAlignment="1" applyBorder="1" applyFont="1">
      <alignment horizontal="left" shrinkToFit="0" vertical="bottom" wrapText="0"/>
    </xf>
    <xf borderId="70" fillId="9" fontId="9" numFmtId="0" xfId="0" applyBorder="1" applyFont="1"/>
    <xf borderId="71" fillId="9" fontId="1" numFmtId="172" xfId="0" applyBorder="1" applyFont="1" applyNumberFormat="1"/>
    <xf borderId="72" fillId="9" fontId="1" numFmtId="172" xfId="0" applyBorder="1" applyFont="1" applyNumberFormat="1"/>
    <xf borderId="75" fillId="9" fontId="1" numFmtId="172" xfId="0" applyBorder="1" applyFont="1" applyNumberFormat="1"/>
    <xf borderId="66" fillId="9" fontId="9" numFmtId="0" xfId="0" applyBorder="1" applyFont="1"/>
    <xf borderId="76" fillId="3" fontId="1" numFmtId="0" xfId="0" applyAlignment="1" applyBorder="1" applyFont="1">
      <alignment horizontal="left" shrinkToFit="0" vertical="bottom" wrapText="0"/>
    </xf>
    <xf borderId="77" fillId="3" fontId="1" numFmtId="0" xfId="0" applyBorder="1" applyFont="1"/>
    <xf borderId="78" fillId="3" fontId="7" numFmtId="172" xfId="0" applyBorder="1" applyFont="1" applyNumberFormat="1"/>
    <xf borderId="79" fillId="3" fontId="7" numFmtId="172" xfId="0" applyBorder="1" applyFont="1" applyNumberFormat="1"/>
    <xf borderId="76" fillId="0" fontId="7" numFmtId="172" xfId="0" applyBorder="1" applyFont="1" applyNumberFormat="1"/>
    <xf borderId="80" fillId="0" fontId="7" numFmtId="172" xfId="0" applyBorder="1" applyFont="1" applyNumberFormat="1"/>
    <xf borderId="20" fillId="3" fontId="1" numFmtId="0" xfId="0" applyAlignment="1" applyBorder="1" applyFont="1">
      <alignment horizontal="left" shrinkToFit="0" vertical="bottom" wrapText="0"/>
    </xf>
    <xf borderId="42" fillId="3" fontId="7" numFmtId="172" xfId="0" applyBorder="1" applyFont="1" applyNumberFormat="1"/>
    <xf borderId="38" fillId="3" fontId="7" numFmtId="172" xfId="0" applyBorder="1" applyFont="1" applyNumberFormat="1"/>
    <xf borderId="20" fillId="0" fontId="7" numFmtId="172" xfId="0" applyBorder="1" applyFont="1" applyNumberFormat="1"/>
    <xf borderId="81" fillId="0" fontId="7" numFmtId="172" xfId="0" applyBorder="1" applyFont="1" applyNumberFormat="1"/>
    <xf borderId="82" fillId="3" fontId="1" numFmtId="0" xfId="0" applyAlignment="1" applyBorder="1" applyFont="1">
      <alignment horizontal="left" shrinkToFit="0" vertical="bottom" wrapText="0"/>
    </xf>
    <xf borderId="83" fillId="3" fontId="1" numFmtId="0" xfId="0" applyBorder="1" applyFont="1"/>
    <xf borderId="84" fillId="3" fontId="7" numFmtId="172" xfId="0" applyBorder="1" applyFont="1" applyNumberFormat="1"/>
    <xf borderId="85" fillId="3" fontId="7" numFmtId="172" xfId="0" applyBorder="1" applyFont="1" applyNumberFormat="1"/>
    <xf borderId="82" fillId="0" fontId="7" numFmtId="172" xfId="0" applyBorder="1" applyFont="1" applyNumberFormat="1"/>
    <xf borderId="86" fillId="0" fontId="7" numFmtId="172" xfId="0" applyBorder="1" applyFont="1" applyNumberFormat="1"/>
    <xf borderId="87" fillId="3" fontId="1" numFmtId="0" xfId="0" applyAlignment="1" applyBorder="1" applyFont="1">
      <alignment horizontal="left" shrinkToFit="0" vertical="bottom" wrapText="0"/>
    </xf>
    <xf borderId="88" fillId="3" fontId="7" numFmtId="172" xfId="0" applyBorder="1" applyFont="1" applyNumberFormat="1"/>
    <xf borderId="89" fillId="3" fontId="7" numFmtId="172" xfId="0" applyBorder="1" applyFont="1" applyNumberFormat="1"/>
    <xf borderId="87" fillId="0" fontId="7" numFmtId="172" xfId="0" applyBorder="1" applyFont="1" applyNumberFormat="1"/>
    <xf borderId="90" fillId="0" fontId="7" numFmtId="172" xfId="0" applyBorder="1" applyFont="1" applyNumberFormat="1"/>
    <xf borderId="41" fillId="0" fontId="4" numFmtId="0" xfId="0" applyBorder="1" applyFont="1"/>
    <xf borderId="45" fillId="0" fontId="1" numFmtId="164" xfId="0" applyBorder="1" applyFont="1" applyNumberFormat="1"/>
    <xf borderId="0" fillId="0" fontId="2" numFmtId="0" xfId="0" applyAlignment="1" applyFont="1">
      <alignment shrinkToFit="0" vertical="bottom" wrapText="1"/>
    </xf>
    <xf borderId="0" fillId="0" fontId="1" numFmtId="0" xfId="0" applyAlignment="1" applyFont="1">
      <alignment shrinkToFit="0" vertical="bottom" wrapText="1"/>
    </xf>
    <xf borderId="91" fillId="3" fontId="1" numFmtId="0" xfId="0" applyAlignment="1" applyBorder="1" applyFont="1">
      <alignment horizontal="left" shrinkToFit="0" vertical="bottom" wrapText="0"/>
    </xf>
    <xf borderId="92" fillId="3" fontId="1" numFmtId="0" xfId="0" applyBorder="1" applyFont="1"/>
    <xf borderId="93" fillId="3" fontId="7" numFmtId="172" xfId="0" applyBorder="1" applyFont="1" applyNumberFormat="1"/>
    <xf borderId="94" fillId="3" fontId="7" numFmtId="172" xfId="0" applyBorder="1" applyFont="1" applyNumberFormat="1"/>
    <xf borderId="91" fillId="0" fontId="7" numFmtId="172" xfId="0" applyBorder="1" applyFont="1" applyNumberFormat="1"/>
    <xf borderId="31" fillId="2" fontId="4" numFmtId="0" xfId="0" applyBorder="1" applyFont="1"/>
    <xf borderId="32" fillId="2" fontId="2" numFmtId="164" xfId="0" applyBorder="1" applyFont="1" applyNumberFormat="1"/>
    <xf borderId="33" fillId="2" fontId="3" numFmtId="0" xfId="0" applyBorder="1" applyFont="1"/>
    <xf borderId="95" fillId="0" fontId="7" numFmtId="172" xfId="0" applyBorder="1" applyFont="1" applyNumberFormat="1"/>
    <xf borderId="34" fillId="6" fontId="4" numFmtId="0" xfId="0" applyBorder="1" applyFont="1"/>
    <xf borderId="71" fillId="10" fontId="7" numFmtId="172" xfId="0" applyBorder="1" applyFont="1" applyNumberFormat="1"/>
    <xf borderId="0" fillId="6" fontId="1" numFmtId="164" xfId="0" applyFont="1" applyNumberFormat="1"/>
    <xf borderId="35" fillId="6" fontId="1" numFmtId="164" xfId="0" applyBorder="1" applyFont="1" applyNumberFormat="1"/>
    <xf borderId="72" fillId="10" fontId="7" numFmtId="172" xfId="0" applyBorder="1" applyFont="1" applyNumberFormat="1"/>
    <xf borderId="96" fillId="3" fontId="9" numFmtId="172" xfId="0" applyBorder="1" applyFont="1" applyNumberFormat="1"/>
    <xf borderId="41" fillId="7" fontId="4" numFmtId="0" xfId="0" applyBorder="1" applyFont="1"/>
    <xf borderId="43" fillId="7" fontId="1" numFmtId="164" xfId="0" applyBorder="1" applyFont="1" applyNumberFormat="1"/>
    <xf borderId="45" fillId="7" fontId="1" numFmtId="164" xfId="0" applyBorder="1" applyFont="1" applyNumberFormat="1"/>
    <xf borderId="78" fillId="3" fontId="1" numFmtId="172" xfId="0" applyBorder="1" applyFont="1" applyNumberFormat="1"/>
    <xf borderId="79" fillId="3" fontId="1" numFmtId="172" xfId="0" applyBorder="1" applyFont="1" applyNumberFormat="1"/>
    <xf borderId="0" fillId="0" fontId="3" numFmtId="0" xfId="0" applyFont="1"/>
    <xf borderId="76" fillId="0" fontId="1" numFmtId="172" xfId="0" applyBorder="1" applyFont="1" applyNumberFormat="1"/>
    <xf borderId="80" fillId="0" fontId="1" numFmtId="172" xfId="0" applyBorder="1" applyFont="1" applyNumberFormat="1"/>
    <xf borderId="42" fillId="3" fontId="1" numFmtId="172" xfId="0" applyBorder="1" applyFont="1" applyNumberFormat="1"/>
    <xf borderId="38" fillId="3" fontId="1" numFmtId="172" xfId="0" applyBorder="1" applyFont="1" applyNumberFormat="1"/>
    <xf borderId="81" fillId="0" fontId="1" numFmtId="172" xfId="0" applyBorder="1" applyFont="1" applyNumberFormat="1"/>
    <xf borderId="84" fillId="3" fontId="10" numFmtId="172" xfId="0" applyBorder="1" applyFont="1" applyNumberFormat="1"/>
    <xf borderId="85" fillId="3" fontId="10" numFmtId="172" xfId="0" applyBorder="1" applyFont="1" applyNumberFormat="1"/>
    <xf borderId="82" fillId="0" fontId="10" numFmtId="172" xfId="0" applyBorder="1" applyFont="1" applyNumberFormat="1"/>
    <xf borderId="86" fillId="0" fontId="10" numFmtId="172" xfId="0" applyBorder="1" applyFont="1" applyNumberFormat="1"/>
    <xf borderId="97" fillId="3" fontId="10" numFmtId="172" xfId="0" applyBorder="1" applyFont="1" applyNumberFormat="1"/>
    <xf borderId="98" fillId="3" fontId="10" numFmtId="172" xfId="0" applyBorder="1" applyFont="1" applyNumberFormat="1"/>
    <xf borderId="99" fillId="0" fontId="10" numFmtId="172" xfId="0" applyBorder="1" applyFont="1" applyNumberFormat="1"/>
    <xf borderId="100" fillId="0" fontId="10" numFmtId="172" xfId="0" applyBorder="1" applyFont="1" applyNumberFormat="1"/>
    <xf borderId="88" fillId="3" fontId="10" numFmtId="172" xfId="0" applyBorder="1" applyFont="1" applyNumberFormat="1"/>
    <xf borderId="89" fillId="3" fontId="10" numFmtId="172" xfId="0" applyBorder="1" applyFont="1" applyNumberFormat="1"/>
    <xf borderId="93" fillId="3" fontId="1" numFmtId="172" xfId="0" applyBorder="1" applyFont="1" applyNumberFormat="1"/>
    <xf borderId="94" fillId="3" fontId="1" numFmtId="172" xfId="0" applyBorder="1" applyFont="1" applyNumberFormat="1"/>
    <xf borderId="101" fillId="0" fontId="1" numFmtId="172" xfId="0" applyBorder="1" applyFont="1" applyNumberFormat="1"/>
    <xf borderId="102" fillId="0" fontId="1" numFmtId="172" xfId="0" applyBorder="1" applyFont="1" applyNumberFormat="1"/>
    <xf borderId="84" fillId="3" fontId="1" numFmtId="172" xfId="0" applyBorder="1" applyFont="1" applyNumberFormat="1"/>
    <xf borderId="85" fillId="3" fontId="1" numFmtId="172" xfId="0" applyBorder="1" applyFont="1" applyNumberFormat="1"/>
    <xf borderId="82" fillId="0" fontId="1" numFmtId="172" xfId="0" applyBorder="1" applyFont="1" applyNumberFormat="1"/>
    <xf borderId="86" fillId="0" fontId="1" numFmtId="172" xfId="0" applyBorder="1" applyFont="1" applyNumberFormat="1"/>
    <xf borderId="88" fillId="3" fontId="1" numFmtId="172" xfId="0" applyBorder="1" applyFont="1" applyNumberFormat="1"/>
    <xf borderId="89" fillId="3" fontId="1" numFmtId="172" xfId="0" applyBorder="1" applyFont="1" applyNumberFormat="1"/>
    <xf borderId="87" fillId="0" fontId="1" numFmtId="172" xfId="0" applyBorder="1" applyFont="1" applyNumberFormat="1"/>
    <xf borderId="90" fillId="0" fontId="1" numFmtId="172" xfId="0" applyBorder="1" applyFont="1" applyNumberFormat="1"/>
    <xf borderId="91" fillId="0" fontId="1" numFmtId="172" xfId="0" applyBorder="1" applyFont="1" applyNumberFormat="1"/>
    <xf borderId="95" fillId="0" fontId="1" numFmtId="172" xfId="0" applyBorder="1" applyFont="1" applyNumberFormat="1"/>
    <xf borderId="69" fillId="10" fontId="9" numFmtId="0" xfId="0" applyAlignment="1" applyBorder="1" applyFont="1">
      <alignment horizontal="left" shrinkToFit="0" vertical="bottom" wrapText="0"/>
    </xf>
    <xf borderId="70" fillId="10" fontId="9" numFmtId="0" xfId="0" applyBorder="1" applyFont="1"/>
    <xf borderId="103" fillId="9" fontId="9" numFmtId="0" xfId="0" applyBorder="1" applyFont="1"/>
    <xf borderId="104" fillId="0" fontId="1" numFmtId="172" xfId="0" applyBorder="1" applyFont="1" applyNumberFormat="1"/>
    <xf borderId="105" fillId="3" fontId="1" numFmtId="172" xfId="0" applyBorder="1" applyFont="1" applyNumberFormat="1"/>
    <xf borderId="106" fillId="0" fontId="1" numFmtId="172" xfId="0" applyBorder="1" applyFont="1" applyNumberFormat="1"/>
    <xf borderId="107" fillId="0" fontId="1" numFmtId="172" xfId="0" applyBorder="1" applyFont="1" applyNumberFormat="1"/>
    <xf borderId="108" fillId="0" fontId="1" numFmtId="172" xfId="0" applyBorder="1" applyFont="1" applyNumberFormat="1"/>
    <xf borderId="101" fillId="3" fontId="1" numFmtId="0" xfId="0" applyAlignment="1" applyBorder="1" applyFont="1">
      <alignment horizontal="left" shrinkToFit="0" vertical="bottom" wrapText="0"/>
    </xf>
    <xf borderId="109" fillId="3" fontId="1" numFmtId="0" xfId="0" applyBorder="1" applyFont="1"/>
    <xf borderId="110" fillId="3" fontId="1" numFmtId="172" xfId="0" applyBorder="1" applyFont="1" applyNumberFormat="1"/>
    <xf borderId="111" fillId="3" fontId="1" numFmtId="172" xfId="0" applyBorder="1" applyFont="1" applyNumberFormat="1"/>
    <xf borderId="112" fillId="0" fontId="1" numFmtId="172" xfId="0" applyBorder="1" applyFont="1" applyNumberFormat="1"/>
    <xf borderId="113" fillId="3" fontId="9" numFmtId="172" xfId="0" applyBorder="1" applyFont="1" applyNumberFormat="1"/>
    <xf borderId="74" fillId="3" fontId="1" numFmtId="0" xfId="0" applyAlignment="1" applyBorder="1" applyFont="1">
      <alignment horizontal="left" shrinkToFit="0" vertical="bottom" wrapText="0"/>
    </xf>
    <xf borderId="114" fillId="3" fontId="1" numFmtId="0" xfId="0" applyBorder="1" applyFont="1"/>
    <xf borderId="71" fillId="3" fontId="1" numFmtId="172" xfId="0" applyBorder="1" applyFont="1" applyNumberFormat="1"/>
    <xf borderId="115" fillId="3" fontId="1" numFmtId="172" xfId="0" applyBorder="1" applyFont="1" applyNumberFormat="1"/>
    <xf borderId="74" fillId="0" fontId="1" numFmtId="172" xfId="0" applyBorder="1" applyFont="1" applyNumberFormat="1"/>
    <xf borderId="116" fillId="0" fontId="1" numFmtId="172" xfId="0" applyBorder="1" applyFont="1" applyNumberFormat="1"/>
    <xf borderId="76" fillId="3" fontId="11" numFmtId="0" xfId="0" applyAlignment="1" applyBorder="1" applyFont="1">
      <alignment shrinkToFit="0" vertical="top" wrapText="0"/>
    </xf>
    <xf borderId="20" fillId="3" fontId="1" numFmtId="0" xfId="0" applyAlignment="1" applyBorder="1" applyFont="1">
      <alignment shrinkToFit="0" vertical="top" wrapText="0"/>
    </xf>
    <xf borderId="82" fillId="3" fontId="1" numFmtId="0" xfId="0" applyAlignment="1" applyBorder="1" applyFont="1">
      <alignment shrinkToFit="0" vertical="top" wrapText="0"/>
    </xf>
    <xf borderId="87" fillId="3" fontId="1" numFmtId="0" xfId="0" applyAlignment="1" applyBorder="1" applyFont="1">
      <alignment shrinkToFit="0" vertical="top" wrapText="0"/>
    </xf>
    <xf borderId="87" fillId="10" fontId="1" numFmtId="0" xfId="0" applyAlignment="1" applyBorder="1" applyFont="1">
      <alignment shrinkToFit="0" vertical="top" wrapText="0"/>
    </xf>
    <xf borderId="40" fillId="10" fontId="1" numFmtId="0" xfId="0" applyBorder="1" applyFont="1"/>
    <xf borderId="88" fillId="10" fontId="1" numFmtId="172" xfId="0" applyBorder="1" applyFont="1" applyNumberFormat="1"/>
    <xf borderId="117" fillId="10" fontId="1" numFmtId="172" xfId="0" applyBorder="1" applyFont="1" applyNumberFormat="1"/>
    <xf borderId="118" fillId="0" fontId="1" numFmtId="0" xfId="0" applyBorder="1" applyFont="1"/>
    <xf borderId="119" fillId="3" fontId="1" numFmtId="0" xfId="0" applyBorder="1" applyFont="1"/>
    <xf borderId="119" fillId="3" fontId="1" numFmtId="172" xfId="0" applyBorder="1" applyFont="1" applyNumberFormat="1"/>
    <xf borderId="20" fillId="3" fontId="1" numFmtId="172" xfId="0" applyBorder="1" applyFont="1" applyNumberFormat="1"/>
    <xf borderId="20" fillId="0" fontId="9" numFmtId="0" xfId="0" applyBorder="1" applyFont="1"/>
    <xf borderId="120" fillId="3" fontId="1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1" Type="http://schemas.openxmlformats.org/officeDocument/2006/relationships/worksheet" Target="worksheets/sheet9.xml"/><Relationship Id="rId10" Type="http://schemas.openxmlformats.org/officeDocument/2006/relationships/worksheet" Target="worksheets/sheet8.xml"/><Relationship Id="rId13" Type="http://schemas.openxmlformats.org/officeDocument/2006/relationships/worksheet" Target="worksheets/sheet11.xml"/><Relationship Id="rId12" Type="http://schemas.openxmlformats.org/officeDocument/2006/relationships/worksheet" Target="worksheets/sheet10.xml"/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9" Type="http://schemas.openxmlformats.org/officeDocument/2006/relationships/worksheet" Target="worksheets/sheet7.xml"/><Relationship Id="rId15" Type="http://schemas.openxmlformats.org/officeDocument/2006/relationships/worksheet" Target="worksheets/sheet13.xml"/><Relationship Id="rId14" Type="http://schemas.openxmlformats.org/officeDocument/2006/relationships/worksheet" Target="worksheets/sheet12.xml"/><Relationship Id="rId17" Type="http://schemas.openxmlformats.org/officeDocument/2006/relationships/worksheet" Target="worksheets/sheet15.xml"/><Relationship Id="rId16" Type="http://schemas.openxmlformats.org/officeDocument/2006/relationships/worksheet" Target="worksheets/sheet14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Relationship Id="rId18" Type="http://schemas.openxmlformats.org/officeDocument/2006/relationships/worksheet" Target="worksheets/sheet16.xml"/><Relationship Id="rId7" Type="http://schemas.openxmlformats.org/officeDocument/2006/relationships/worksheet" Target="worksheets/sheet5.xml"/><Relationship Id="rId8" Type="http://schemas.openxmlformats.org/officeDocument/2006/relationships/worksheet" Target="worksheets/sheet6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comments" Target="../comments3.xml"/><Relationship Id="rId2" Type="http://schemas.openxmlformats.org/officeDocument/2006/relationships/drawing" Target="../drawings/drawing10.xml"/><Relationship Id="rId3" Type="http://schemas.openxmlformats.org/officeDocument/2006/relationships/vmlDrawing" Target="../drawings/vmlDrawing3.vml"/></Relationships>
</file>

<file path=xl/worksheets/_rels/sheet11.xml.rels><?xml version="1.0" encoding="UTF-8" standalone="yes"?><Relationships xmlns="http://schemas.openxmlformats.org/package/2006/relationships"><Relationship Id="rId1" Type="http://schemas.openxmlformats.org/officeDocument/2006/relationships/comments" Target="../comments4.xml"/><Relationship Id="rId2" Type="http://schemas.openxmlformats.org/officeDocument/2006/relationships/drawing" Target="../drawings/drawing11.xml"/><Relationship Id="rId3" Type="http://schemas.openxmlformats.org/officeDocument/2006/relationships/vmlDrawing" Target="../drawings/vmlDrawing4.vml"/></Relationships>
</file>

<file path=xl/worksheets/_rels/sheet12.xml.rels><?xml version="1.0" encoding="UTF-8" standalone="yes"?><Relationships xmlns="http://schemas.openxmlformats.org/package/2006/relationships"><Relationship Id="rId1" Type="http://schemas.openxmlformats.org/officeDocument/2006/relationships/comments" Target="../comments5.xml"/><Relationship Id="rId2" Type="http://schemas.openxmlformats.org/officeDocument/2006/relationships/drawing" Target="../drawings/drawing12.xml"/><Relationship Id="rId3" Type="http://schemas.openxmlformats.org/officeDocument/2006/relationships/vmlDrawing" Target="../drawings/vmlDrawing5.vml"/></Relationships>
</file>

<file path=xl/worksheets/_rels/sheet13.xml.rels><?xml version="1.0" encoding="UTF-8" standalone="yes"?><Relationships xmlns="http://schemas.openxmlformats.org/package/2006/relationships"><Relationship Id="rId1" Type="http://schemas.openxmlformats.org/officeDocument/2006/relationships/comments" Target="../comments6.xml"/><Relationship Id="rId2" Type="http://schemas.openxmlformats.org/officeDocument/2006/relationships/drawing" Target="../drawings/drawing13.xml"/><Relationship Id="rId3" Type="http://schemas.openxmlformats.org/officeDocument/2006/relationships/vmlDrawing" Target="../drawings/vmlDrawing6.vml"/></Relationships>
</file>

<file path=xl/worksheets/_rels/sheet14.xml.rels><?xml version="1.0" encoding="UTF-8" standalone="yes"?><Relationships xmlns="http://schemas.openxmlformats.org/package/2006/relationships"><Relationship Id="rId1" Type="http://schemas.openxmlformats.org/officeDocument/2006/relationships/comments" Target="../comments7.xml"/><Relationship Id="rId2" Type="http://schemas.openxmlformats.org/officeDocument/2006/relationships/drawing" Target="../drawings/drawing14.xml"/><Relationship Id="rId3" Type="http://schemas.openxmlformats.org/officeDocument/2006/relationships/vmlDrawing" Target="../drawings/vmlDrawing7.vml"/></Relationships>
</file>

<file path=xl/worksheets/_rels/sheet1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8.xml"/><Relationship Id="rId3" Type="http://schemas.openxmlformats.org/officeDocument/2006/relationships/vmlDrawing" Target="../drawings/vmlDrawing1.v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comments" Target="../comments2.xml"/><Relationship Id="rId2" Type="http://schemas.openxmlformats.org/officeDocument/2006/relationships/drawing" Target="../drawings/drawing9.xml"/><Relationship Id="rId3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67.14"/>
    <col customWidth="1" min="2" max="2" width="13.71"/>
    <col customWidth="1" min="3" max="3" width="28.71"/>
    <col customWidth="1" min="4" max="26" width="13.71"/>
  </cols>
  <sheetData>
    <row r="1" ht="12.75" customHeight="1">
      <c r="D1" t="s">
        <v>0</v>
      </c>
    </row>
    <row r="2" ht="12.75" customHeight="1">
      <c r="A2" t="s">
        <v>1</v>
      </c>
    </row>
    <row r="3" ht="12.75" customHeight="1">
      <c r="A3" t="s">
        <v>2</v>
      </c>
      <c r="C3" s="1">
        <v>741560.98</v>
      </c>
    </row>
    <row r="4" ht="12.75" customHeight="1">
      <c r="A4" t="s">
        <v>3</v>
      </c>
      <c r="C4" s="1">
        <v>1300.0</v>
      </c>
    </row>
    <row r="5" ht="12.75" customHeight="1">
      <c r="A5" t="s">
        <v>4</v>
      </c>
      <c r="C5" s="1">
        <v>500.0</v>
      </c>
    </row>
    <row r="6" ht="12.75" customHeight="1">
      <c r="A6" t="s">
        <v>5</v>
      </c>
      <c r="C6" s="1">
        <v>100.0</v>
      </c>
    </row>
    <row r="7" ht="12.75" customHeight="1">
      <c r="A7" t="s">
        <v>7</v>
      </c>
      <c r="C7" s="1">
        <v>5000.0</v>
      </c>
    </row>
    <row r="8" ht="12.75" customHeight="1">
      <c r="A8" t="s">
        <v>8</v>
      </c>
      <c r="C8" s="1">
        <v>500.0</v>
      </c>
    </row>
    <row r="9" ht="12.75" customHeight="1">
      <c r="A9" t="s">
        <v>10</v>
      </c>
      <c r="C9" s="1">
        <v>6184.0</v>
      </c>
    </row>
    <row r="10" ht="12.75" customHeight="1">
      <c r="C10" s="1"/>
    </row>
    <row r="11" ht="12.75" customHeight="1">
      <c r="A11" t="s">
        <v>11</v>
      </c>
      <c r="C11" s="1">
        <f>SUM(C3:C10)</f>
        <v>755144.98</v>
      </c>
    </row>
    <row r="12" ht="12.75" customHeight="1">
      <c r="C12" s="1"/>
    </row>
    <row r="13" ht="12.75" customHeight="1">
      <c r="A13" t="s">
        <v>17</v>
      </c>
      <c r="C13" s="1"/>
    </row>
    <row r="14" ht="12.75" customHeight="1">
      <c r="C14" s="1"/>
    </row>
    <row r="15" ht="12.75" customHeight="1">
      <c r="A15" t="s">
        <v>19</v>
      </c>
      <c r="C15" s="1"/>
    </row>
    <row r="16" ht="12.75" customHeight="1">
      <c r="A16" t="s">
        <v>20</v>
      </c>
      <c r="C16" s="1">
        <v>173000.0</v>
      </c>
    </row>
    <row r="17" ht="12.75" customHeight="1">
      <c r="A17" t="s">
        <v>21</v>
      </c>
      <c r="C17" s="1">
        <v>76000.0</v>
      </c>
    </row>
    <row r="18" ht="12.75" customHeight="1">
      <c r="A18" t="s">
        <v>23</v>
      </c>
      <c r="C18" s="1">
        <v>17000.0</v>
      </c>
    </row>
    <row r="19" ht="12.75" customHeight="1">
      <c r="A19" t="s">
        <v>25</v>
      </c>
      <c r="C19" s="1">
        <v>6000.0</v>
      </c>
    </row>
    <row r="20" ht="12.75" customHeight="1">
      <c r="A20" t="s">
        <v>28</v>
      </c>
      <c r="C20" s="1">
        <v>3504.0</v>
      </c>
    </row>
    <row r="21" ht="12.75" customHeight="1">
      <c r="A21" t="s">
        <v>29</v>
      </c>
      <c r="C21" s="1">
        <v>27000.0</v>
      </c>
    </row>
    <row r="22" ht="12.75" customHeight="1">
      <c r="A22" t="s">
        <v>31</v>
      </c>
      <c r="C22" s="1">
        <v>4000.0</v>
      </c>
    </row>
    <row r="23" ht="12.75" customHeight="1">
      <c r="A23" t="s">
        <v>35</v>
      </c>
      <c r="C23" s="1">
        <v>45000.0</v>
      </c>
    </row>
    <row r="24" ht="12.75" customHeight="1">
      <c r="A24" t="s">
        <v>36</v>
      </c>
      <c r="C24" s="1">
        <v>22000.0</v>
      </c>
    </row>
    <row r="25" ht="12.75" customHeight="1">
      <c r="A25" t="s">
        <v>37</v>
      </c>
      <c r="C25" s="1">
        <v>0.0</v>
      </c>
      <c r="D25" t="s">
        <v>39</v>
      </c>
    </row>
    <row r="26" ht="12.75" customHeight="1">
      <c r="A26" t="s">
        <v>40</v>
      </c>
      <c r="C26" s="1">
        <v>500.0</v>
      </c>
    </row>
    <row r="27" ht="12.75" customHeight="1">
      <c r="A27" t="s">
        <v>41</v>
      </c>
      <c r="C27" s="1">
        <v>500.0</v>
      </c>
    </row>
    <row r="28" ht="12.75" customHeight="1">
      <c r="A28" t="s">
        <v>42</v>
      </c>
      <c r="C28" s="4">
        <f>SUM(C16:C27)</f>
        <v>374504</v>
      </c>
    </row>
    <row r="29" ht="12.75" customHeight="1">
      <c r="C29" s="1"/>
    </row>
    <row r="30" ht="12.75" customHeight="1">
      <c r="A30" t="s">
        <v>43</v>
      </c>
      <c r="C30" s="1"/>
    </row>
    <row r="31" ht="12.75" customHeight="1">
      <c r="A31" t="s">
        <v>44</v>
      </c>
      <c r="C31" s="1">
        <v>4000.0</v>
      </c>
    </row>
    <row r="32" ht="12.75" customHeight="1">
      <c r="A32" t="s">
        <v>45</v>
      </c>
      <c r="C32" s="1">
        <v>6000.0</v>
      </c>
      <c r="D32" t="s">
        <v>46</v>
      </c>
    </row>
    <row r="33" ht="12.75" customHeight="1">
      <c r="A33" t="s">
        <v>47</v>
      </c>
      <c r="C33" s="1">
        <v>325.0</v>
      </c>
    </row>
    <row r="34" ht="12.75" customHeight="1">
      <c r="A34" t="s">
        <v>48</v>
      </c>
      <c r="C34" s="1">
        <v>4800.0</v>
      </c>
    </row>
    <row r="35" ht="12.75" customHeight="1">
      <c r="A35" t="s">
        <v>49</v>
      </c>
      <c r="C35" s="1"/>
    </row>
    <row r="36" ht="12.75" customHeight="1">
      <c r="A36" t="s">
        <v>50</v>
      </c>
      <c r="C36" s="1"/>
    </row>
    <row r="37" ht="12.75" customHeight="1">
      <c r="A37" t="s">
        <v>51</v>
      </c>
      <c r="C37" s="1">
        <v>2000.0</v>
      </c>
    </row>
    <row r="38" ht="12.75" customHeight="1">
      <c r="A38" t="s">
        <v>52</v>
      </c>
      <c r="C38" s="1">
        <v>11000.0</v>
      </c>
    </row>
    <row r="39" ht="12.75" customHeight="1">
      <c r="A39" t="s">
        <v>53</v>
      </c>
      <c r="C39" s="1">
        <v>600.0</v>
      </c>
    </row>
    <row r="40" ht="12.75" customHeight="1">
      <c r="A40" t="s">
        <v>54</v>
      </c>
      <c r="C40" s="1">
        <v>10000.0</v>
      </c>
    </row>
    <row r="41" ht="12.75" customHeight="1">
      <c r="A41" t="s">
        <v>55</v>
      </c>
      <c r="C41" s="1">
        <v>2000.0</v>
      </c>
      <c r="D41" t="s">
        <v>56</v>
      </c>
    </row>
    <row r="42" ht="12.75" customHeight="1">
      <c r="A42" t="s">
        <v>57</v>
      </c>
      <c r="C42" s="1">
        <v>8000.0</v>
      </c>
    </row>
    <row r="43" ht="12.75" customHeight="1">
      <c r="A43" t="s">
        <v>58</v>
      </c>
      <c r="C43" s="1">
        <v>3000.0</v>
      </c>
    </row>
    <row r="44" ht="12.75" customHeight="1">
      <c r="A44" t="s">
        <v>59</v>
      </c>
      <c r="C44" s="1">
        <v>0.0</v>
      </c>
      <c r="D44" t="s">
        <v>60</v>
      </c>
    </row>
    <row r="45" ht="12.75" customHeight="1">
      <c r="A45" t="s">
        <v>61</v>
      </c>
      <c r="C45" s="1">
        <v>6000.0</v>
      </c>
      <c r="D45" t="s">
        <v>62</v>
      </c>
    </row>
    <row r="46" ht="12.75" customHeight="1">
      <c r="A46" t="s">
        <v>63</v>
      </c>
      <c r="C46" s="1">
        <v>3000.0</v>
      </c>
      <c r="D46" t="s">
        <v>64</v>
      </c>
    </row>
    <row r="47" ht="12.75" customHeight="1">
      <c r="A47" t="s">
        <v>65</v>
      </c>
      <c r="C47" s="1">
        <v>11700.0</v>
      </c>
    </row>
    <row r="48" ht="12.75" customHeight="1">
      <c r="A48" t="s">
        <v>66</v>
      </c>
      <c r="C48" s="4">
        <f>SUM(C31:C47)</f>
        <v>72425</v>
      </c>
    </row>
    <row r="49" ht="12.75" customHeight="1">
      <c r="C49" s="1"/>
    </row>
    <row r="50" ht="12.75" customHeight="1">
      <c r="A50" t="s">
        <v>67</v>
      </c>
      <c r="C50" s="1"/>
    </row>
    <row r="51" ht="12.75" customHeight="1">
      <c r="A51" t="s">
        <v>68</v>
      </c>
      <c r="C51" s="1">
        <v>42000.0</v>
      </c>
      <c r="D51" t="s">
        <v>69</v>
      </c>
    </row>
    <row r="52" ht="12.75" customHeight="1">
      <c r="A52" t="s">
        <v>70</v>
      </c>
      <c r="C52" s="1">
        <v>600.0</v>
      </c>
    </row>
    <row r="53" ht="12.75" customHeight="1">
      <c r="A53" t="s">
        <v>71</v>
      </c>
      <c r="C53" s="1">
        <v>0.0</v>
      </c>
    </row>
    <row r="54" ht="12.75" customHeight="1">
      <c r="A54" t="s">
        <v>72</v>
      </c>
      <c r="C54" s="1">
        <v>200.0</v>
      </c>
    </row>
    <row r="55" ht="12.75" customHeight="1">
      <c r="A55" t="s">
        <v>73</v>
      </c>
      <c r="C55" s="1">
        <v>5000.0</v>
      </c>
      <c r="D55" t="s">
        <v>74</v>
      </c>
    </row>
    <row r="56" ht="12.75" customHeight="1">
      <c r="A56" t="s">
        <v>75</v>
      </c>
      <c r="C56" s="1">
        <v>800.0</v>
      </c>
    </row>
    <row r="57" ht="12.75" customHeight="1">
      <c r="A57" t="s">
        <v>76</v>
      </c>
      <c r="C57" s="1">
        <v>2000.0</v>
      </c>
      <c r="D57" t="s">
        <v>77</v>
      </c>
    </row>
    <row r="58" ht="12.75" customHeight="1">
      <c r="A58" t="s">
        <v>78</v>
      </c>
      <c r="C58" s="1">
        <v>2500.0</v>
      </c>
    </row>
    <row r="59" ht="12.75" customHeight="1">
      <c r="A59" t="s">
        <v>65</v>
      </c>
      <c r="C59" s="1">
        <v>3000.0</v>
      </c>
    </row>
    <row r="60" ht="12.75" customHeight="1">
      <c r="A60" t="s">
        <v>79</v>
      </c>
      <c r="C60" s="1">
        <v>500.0</v>
      </c>
    </row>
    <row r="61" ht="12.75" customHeight="1">
      <c r="A61" t="s">
        <v>80</v>
      </c>
      <c r="C61" s="4">
        <f>SUM(C51:C60)</f>
        <v>56600</v>
      </c>
    </row>
    <row r="62" ht="12.75" customHeight="1">
      <c r="C62" s="1"/>
    </row>
    <row r="63" ht="12.75" customHeight="1">
      <c r="A63" t="s">
        <v>81</v>
      </c>
      <c r="C63" s="1"/>
    </row>
    <row r="64" ht="12.75" customHeight="1">
      <c r="A64" t="s">
        <v>82</v>
      </c>
      <c r="C64" s="1">
        <v>6700.0</v>
      </c>
    </row>
    <row r="65" ht="12.75" customHeight="1">
      <c r="A65" t="s">
        <v>83</v>
      </c>
      <c r="C65" s="1">
        <v>516.0</v>
      </c>
    </row>
    <row r="66" ht="12.75" customHeight="1">
      <c r="A66" t="s">
        <v>84</v>
      </c>
      <c r="C66" s="1">
        <v>1300.0</v>
      </c>
    </row>
    <row r="67" ht="12.75" customHeight="1">
      <c r="A67" t="s">
        <v>85</v>
      </c>
      <c r="C67" s="1">
        <v>4500.0</v>
      </c>
    </row>
    <row r="68" ht="12.75" customHeight="1">
      <c r="A68" t="s">
        <v>86</v>
      </c>
      <c r="C68" s="1">
        <v>200.0</v>
      </c>
    </row>
    <row r="69" ht="12.75" customHeight="1">
      <c r="A69" t="s">
        <v>87</v>
      </c>
      <c r="C69" s="1">
        <v>500.0</v>
      </c>
      <c r="D69" t="s">
        <v>88</v>
      </c>
    </row>
    <row r="70" ht="12.75" customHeight="1">
      <c r="A70" t="s">
        <v>89</v>
      </c>
      <c r="C70" s="1">
        <v>3000.0</v>
      </c>
    </row>
    <row r="71" ht="12.75" customHeight="1">
      <c r="A71" t="s">
        <v>90</v>
      </c>
      <c r="C71" s="1">
        <v>660.0</v>
      </c>
      <c r="D71" t="s">
        <v>91</v>
      </c>
    </row>
    <row r="72" ht="12.75" customHeight="1">
      <c r="A72" t="s">
        <v>92</v>
      </c>
      <c r="C72" s="1">
        <v>650.0</v>
      </c>
    </row>
    <row r="73" ht="12.75" customHeight="1">
      <c r="A73" t="s">
        <v>93</v>
      </c>
      <c r="C73" s="1"/>
    </row>
    <row r="74" ht="12.75" customHeight="1">
      <c r="A74" t="s">
        <v>94</v>
      </c>
      <c r="C74" s="1">
        <v>2500.0</v>
      </c>
    </row>
    <row r="75" ht="12.75" customHeight="1">
      <c r="A75" t="s">
        <v>95</v>
      </c>
      <c r="C75" s="1">
        <v>85000.0</v>
      </c>
    </row>
    <row r="76" ht="12.75" customHeight="1">
      <c r="A76" t="s">
        <v>96</v>
      </c>
      <c r="C76" s="1">
        <v>400.0</v>
      </c>
    </row>
    <row r="77" ht="12.75" customHeight="1">
      <c r="A77" t="s">
        <v>97</v>
      </c>
      <c r="C77" s="1">
        <v>250.0</v>
      </c>
    </row>
    <row r="78" ht="12.75" customHeight="1">
      <c r="A78" t="s">
        <v>98</v>
      </c>
      <c r="C78" s="1">
        <v>7000.0</v>
      </c>
    </row>
    <row r="79" ht="12.75" customHeight="1">
      <c r="A79" t="s">
        <v>99</v>
      </c>
      <c r="C79" s="1">
        <v>1200.0</v>
      </c>
    </row>
    <row r="80" ht="12.75" customHeight="1">
      <c r="A80" t="s">
        <v>100</v>
      </c>
      <c r="C80" s="1">
        <v>360.0</v>
      </c>
    </row>
    <row r="81" ht="12.75" customHeight="1">
      <c r="A81" t="s">
        <v>101</v>
      </c>
      <c r="C81" s="1">
        <v>600.0</v>
      </c>
    </row>
    <row r="82" ht="12.75" customHeight="1">
      <c r="A82" t="s">
        <v>102</v>
      </c>
      <c r="C82" s="1">
        <v>1500.0</v>
      </c>
    </row>
    <row r="83" ht="12.75" customHeight="1">
      <c r="A83" t="s">
        <v>103</v>
      </c>
      <c r="C83" s="1">
        <v>1300.0</v>
      </c>
    </row>
    <row r="84" ht="12.75" customHeight="1">
      <c r="A84" t="s">
        <v>104</v>
      </c>
      <c r="C84" s="1">
        <v>4000.0</v>
      </c>
    </row>
    <row r="85" ht="12.75" customHeight="1">
      <c r="A85" t="s">
        <v>105</v>
      </c>
      <c r="C85" s="1">
        <v>30000.0</v>
      </c>
    </row>
    <row r="86" ht="12.75" customHeight="1">
      <c r="A86" t="s">
        <v>106</v>
      </c>
      <c r="C86" s="1">
        <v>100.0</v>
      </c>
    </row>
    <row r="87" ht="12.75" customHeight="1">
      <c r="A87" t="s">
        <v>107</v>
      </c>
      <c r="C87" s="1">
        <v>4200.0</v>
      </c>
      <c r="D87" t="s">
        <v>108</v>
      </c>
    </row>
    <row r="88" ht="12.75" customHeight="1">
      <c r="A88" t="s">
        <v>109</v>
      </c>
      <c r="C88" s="1">
        <v>200.0</v>
      </c>
    </row>
    <row r="89" ht="12.75" customHeight="1">
      <c r="A89" t="s">
        <v>110</v>
      </c>
      <c r="C89" s="1">
        <v>1350.0</v>
      </c>
      <c r="D89" t="s">
        <v>111</v>
      </c>
    </row>
    <row r="90" ht="12.75" customHeight="1">
      <c r="C90" s="1"/>
    </row>
    <row r="91" ht="12.75" customHeight="1">
      <c r="A91" t="s">
        <v>112</v>
      </c>
      <c r="C91" s="4">
        <f>SUM(C64:C90)</f>
        <v>157986</v>
      </c>
    </row>
    <row r="92" ht="12.75" customHeight="1">
      <c r="C92" s="1"/>
    </row>
    <row r="93" ht="12.75" customHeight="1">
      <c r="A93" t="s">
        <v>113</v>
      </c>
      <c r="C93" s="1">
        <f>(C91+C61+C48+C28)</f>
        <v>661515</v>
      </c>
    </row>
    <row r="94" ht="12.75" customHeight="1">
      <c r="C94" s="1"/>
    </row>
    <row r="95" ht="12.75" customHeight="1">
      <c r="C95" s="1"/>
    </row>
    <row r="96" ht="12.75" customHeight="1">
      <c r="C96" s="1"/>
    </row>
    <row r="97" ht="12.75" customHeight="1">
      <c r="A97" t="s">
        <v>114</v>
      </c>
      <c r="C97" s="1"/>
    </row>
    <row r="98" ht="12.75" customHeight="1">
      <c r="A98" t="s">
        <v>115</v>
      </c>
      <c r="C98" s="1">
        <v>18000.0</v>
      </c>
      <c r="D98" t="s">
        <v>116</v>
      </c>
    </row>
    <row r="99" ht="12.75" customHeight="1">
      <c r="A99" t="s">
        <v>117</v>
      </c>
      <c r="C99" s="1">
        <v>1500.0</v>
      </c>
      <c r="D99" t="s">
        <v>118</v>
      </c>
    </row>
    <row r="100" ht="12.75" customHeight="1">
      <c r="A100" t="s">
        <v>119</v>
      </c>
      <c r="C100" s="1">
        <v>39000.0</v>
      </c>
      <c r="D100" t="s">
        <v>120</v>
      </c>
    </row>
    <row r="101" ht="12.75" customHeight="1">
      <c r="A101" t="s">
        <v>121</v>
      </c>
      <c r="C101" s="1">
        <v>2300.0</v>
      </c>
      <c r="D101" t="s">
        <v>122</v>
      </c>
    </row>
    <row r="102" ht="12.75" customHeight="1">
      <c r="A102" t="s">
        <v>123</v>
      </c>
      <c r="C102" s="1">
        <v>2640.0</v>
      </c>
      <c r="D102" t="s">
        <v>124</v>
      </c>
    </row>
    <row r="103" ht="12.75" customHeight="1">
      <c r="A103" t="s">
        <v>125</v>
      </c>
      <c r="C103" s="1">
        <v>1400.0</v>
      </c>
      <c r="D103" t="s">
        <v>126</v>
      </c>
    </row>
    <row r="104" ht="12.75" customHeight="1">
      <c r="A104" t="s">
        <v>127</v>
      </c>
      <c r="C104" s="1">
        <v>4000.0</v>
      </c>
      <c r="D104" t="s">
        <v>128</v>
      </c>
    </row>
    <row r="105" ht="12.75" customHeight="1">
      <c r="A105" t="s">
        <v>129</v>
      </c>
      <c r="C105" s="1">
        <v>3500.0</v>
      </c>
      <c r="D105" t="s">
        <v>130</v>
      </c>
    </row>
    <row r="106" ht="12.75" customHeight="1">
      <c r="A106" t="s">
        <v>131</v>
      </c>
      <c r="C106" s="1">
        <v>25381.65</v>
      </c>
      <c r="D106" t="s">
        <v>132</v>
      </c>
    </row>
    <row r="107" ht="12.75" customHeight="1">
      <c r="A107" t="s">
        <v>133</v>
      </c>
      <c r="C107" s="1">
        <v>10000.0</v>
      </c>
      <c r="D107" t="s">
        <v>134</v>
      </c>
    </row>
    <row r="108" ht="12.75" customHeight="1">
      <c r="A108" t="s">
        <v>135</v>
      </c>
      <c r="C108" s="1">
        <v>27000.0</v>
      </c>
      <c r="D108" t="s">
        <v>136</v>
      </c>
    </row>
    <row r="109" ht="12.75" customHeight="1">
      <c r="A109" t="s">
        <v>137</v>
      </c>
      <c r="C109" s="1">
        <v>10000.0</v>
      </c>
    </row>
    <row r="110" ht="12.75" customHeight="1">
      <c r="A110" t="s">
        <v>138</v>
      </c>
      <c r="C110" s="1">
        <f>SUM(C98:C109)</f>
        <v>144721.65</v>
      </c>
    </row>
    <row r="111" ht="12.75" customHeight="1">
      <c r="C111" s="1"/>
    </row>
    <row r="112" ht="12.75" customHeight="1">
      <c r="A112" t="s">
        <v>139</v>
      </c>
      <c r="C112" s="1">
        <f>(C11)</f>
        <v>755144.98</v>
      </c>
    </row>
    <row r="113" ht="12.75" customHeight="1">
      <c r="A113" t="s">
        <v>140</v>
      </c>
      <c r="C113" s="1">
        <f>(C93)</f>
        <v>661515</v>
      </c>
    </row>
    <row r="114" ht="12.75" customHeight="1">
      <c r="A114" t="s">
        <v>141</v>
      </c>
      <c r="C114" s="1">
        <f>(C112-C113)</f>
        <v>93629.98</v>
      </c>
    </row>
    <row r="115" ht="12.75" customHeight="1">
      <c r="A115" t="s">
        <v>142</v>
      </c>
      <c r="C115" s="1">
        <f>(C110)</f>
        <v>144721.65</v>
      </c>
    </row>
    <row r="116" ht="12.75" customHeight="1">
      <c r="A116" t="s">
        <v>143</v>
      </c>
      <c r="C116" s="1">
        <f>(C114-C115)</f>
        <v>-51091.67</v>
      </c>
    </row>
    <row r="117" ht="12.75" customHeight="1"/>
    <row r="118" ht="12.75" customHeight="1"/>
    <row r="119" ht="12.75" customHeight="1"/>
    <row r="120" ht="12.75" customHeight="1">
      <c r="A120" t="s">
        <v>144</v>
      </c>
    </row>
    <row r="121" ht="12.75" customHeight="1">
      <c r="A121" t="s">
        <v>145</v>
      </c>
    </row>
    <row r="122" ht="12.75" customHeight="1"/>
    <row r="123" ht="12.75" customHeight="1">
      <c r="A123" t="s">
        <v>147</v>
      </c>
    </row>
    <row r="124" ht="12.75" customHeight="1">
      <c r="A124" t="s">
        <v>148</v>
      </c>
    </row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rintOptions/>
  <pageMargins bottom="0.75" footer="0.0" header="0.0" left="0.7" right="0.7" top="0.75"/>
  <pageSetup orientation="landscape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7.14"/>
    <col customWidth="1" min="2" max="2" width="21.57"/>
    <col customWidth="1" min="3" max="3" width="21.29"/>
    <col customWidth="1" min="4" max="4" width="21.86"/>
    <col customWidth="1" min="5" max="5" width="13.71"/>
    <col customWidth="1" min="6" max="6" width="23.71"/>
    <col customWidth="1" min="7" max="26" width="13.71"/>
  </cols>
  <sheetData>
    <row r="1" ht="12.75" customHeight="1">
      <c r="A1" s="19" t="s">
        <v>251</v>
      </c>
      <c r="B1" s="20"/>
      <c r="C1" s="20"/>
      <c r="D1" s="20"/>
      <c r="E1" s="20"/>
      <c r="F1" s="20"/>
    </row>
    <row r="2" ht="12.75" customHeight="1">
      <c r="A2" s="19" t="s">
        <v>252</v>
      </c>
      <c r="D2" s="20"/>
      <c r="E2" s="19" t="s">
        <v>253</v>
      </c>
      <c r="F2" s="21">
        <v>2.0100000000000002</v>
      </c>
    </row>
    <row r="3" ht="12.75" customHeight="1">
      <c r="A3" s="20"/>
      <c r="B3" s="19"/>
      <c r="C3" s="20"/>
      <c r="D3" s="20"/>
      <c r="E3" s="19"/>
      <c r="F3" s="19"/>
    </row>
    <row r="4" ht="12.75" customHeight="1">
      <c r="A4" s="22" t="s">
        <v>254</v>
      </c>
      <c r="B4" s="20"/>
      <c r="C4" s="20"/>
      <c r="D4" s="20"/>
      <c r="E4" s="20"/>
      <c r="F4" s="20"/>
    </row>
    <row r="5" ht="12.75" customHeight="1">
      <c r="A5" s="23" t="s">
        <v>255</v>
      </c>
      <c r="B5" s="24"/>
      <c r="C5" s="24"/>
      <c r="D5" s="24"/>
      <c r="E5" s="25"/>
      <c r="F5" s="26">
        <f>('Income and Expenses No New'!AE135)</f>
        <v>9479017.811</v>
      </c>
    </row>
    <row r="6" ht="12.75" customHeight="1">
      <c r="A6" s="23" t="s">
        <v>257</v>
      </c>
      <c r="B6" s="24"/>
      <c r="C6" s="24"/>
      <c r="D6" s="24"/>
      <c r="E6" s="25"/>
      <c r="F6" s="27">
        <v>0.05</v>
      </c>
    </row>
    <row r="7" ht="12.75" customHeight="1">
      <c r="A7" s="23" t="s">
        <v>258</v>
      </c>
      <c r="B7" s="24"/>
      <c r="C7" s="24"/>
      <c r="D7" s="24"/>
      <c r="E7" s="25"/>
      <c r="F7" s="28">
        <v>30.0</v>
      </c>
    </row>
    <row r="8" ht="12.75" customHeight="1">
      <c r="A8" s="23" t="s">
        <v>259</v>
      </c>
      <c r="B8" s="24"/>
      <c r="C8" s="24"/>
      <c r="D8" s="24"/>
      <c r="E8" s="25"/>
      <c r="F8" s="29">
        <f>DATE(2031,1,1)</f>
        <v>47849</v>
      </c>
    </row>
    <row r="9" ht="12.75" customHeight="1">
      <c r="A9" s="19"/>
      <c r="B9" s="20"/>
      <c r="C9" s="20"/>
      <c r="D9" s="20"/>
      <c r="E9" s="20"/>
      <c r="F9" s="30"/>
    </row>
    <row r="10" ht="12.75" customHeight="1">
      <c r="A10" s="22" t="s">
        <v>260</v>
      </c>
      <c r="B10" s="20"/>
      <c r="C10" s="20"/>
      <c r="D10" s="20"/>
      <c r="E10" s="20"/>
      <c r="F10" s="20"/>
    </row>
    <row r="11" ht="12.75" customHeight="1">
      <c r="A11" s="23" t="s">
        <v>261</v>
      </c>
      <c r="B11" s="24"/>
      <c r="C11" s="24"/>
      <c r="D11" s="24"/>
      <c r="E11" s="25"/>
      <c r="F11" s="27">
        <f>ROUND((1+F12)^12-1,4)</f>
        <v>0.0506</v>
      </c>
    </row>
    <row r="12" ht="12.75" customHeight="1">
      <c r="A12" s="23" t="s">
        <v>262</v>
      </c>
      <c r="B12" s="25"/>
      <c r="C12" s="31" t="s">
        <v>34</v>
      </c>
      <c r="D12" s="32">
        <f>F12*12</f>
        <v>0.04948698558</v>
      </c>
      <c r="E12" s="31" t="s">
        <v>263</v>
      </c>
      <c r="F12" s="33">
        <f>((1+($F$6/2))^2)^(1/12)-1</f>
        <v>0.004123915465</v>
      </c>
    </row>
    <row r="13" ht="12.75" customHeight="1">
      <c r="A13" s="23" t="s">
        <v>264</v>
      </c>
      <c r="B13" s="24"/>
      <c r="C13" s="24"/>
      <c r="D13" s="24"/>
      <c r="E13" s="25"/>
      <c r="F13" s="9">
        <f>$F$7*12</f>
        <v>360</v>
      </c>
    </row>
    <row r="14" ht="12.75" customHeight="1">
      <c r="A14" s="23" t="s">
        <v>265</v>
      </c>
      <c r="B14" s="24"/>
      <c r="C14" s="24"/>
      <c r="D14" s="24"/>
      <c r="E14" s="25"/>
      <c r="F14" s="9">
        <f>($F$5*$F$12)/(1-(1+$F$12)^(-$F$13))</f>
        <v>50588.6345</v>
      </c>
    </row>
    <row r="15" ht="12.75" customHeight="1">
      <c r="A15" s="23" t="s">
        <v>266</v>
      </c>
      <c r="B15" s="24"/>
      <c r="C15" s="24"/>
      <c r="D15" s="24"/>
      <c r="E15" s="25"/>
      <c r="F15" s="36">
        <f>(F14)</f>
        <v>50588.6345</v>
      </c>
    </row>
    <row r="16" ht="12.75" customHeight="1">
      <c r="A16" s="23" t="s">
        <v>267</v>
      </c>
      <c r="B16" s="24"/>
      <c r="C16" s="24"/>
      <c r="D16" s="24"/>
      <c r="E16" s="25"/>
      <c r="F16" s="36">
        <f>ROUND(F15,0)</f>
        <v>50589</v>
      </c>
    </row>
    <row r="17" ht="12.75" customHeight="1">
      <c r="A17" s="20"/>
      <c r="B17" s="20"/>
      <c r="C17" s="20"/>
      <c r="D17" s="20"/>
      <c r="E17" s="20"/>
      <c r="F17" s="20"/>
    </row>
    <row r="18" ht="12.75" customHeight="1">
      <c r="A18" s="38" t="s">
        <v>268</v>
      </c>
      <c r="B18" s="38" t="s">
        <v>269</v>
      </c>
      <c r="C18" s="38" t="s">
        <v>270</v>
      </c>
      <c r="D18" s="38" t="s">
        <v>271</v>
      </c>
      <c r="E18" s="39" t="s">
        <v>272</v>
      </c>
      <c r="F18" s="38" t="s">
        <v>273</v>
      </c>
    </row>
    <row r="19" ht="12.75" customHeight="1">
      <c r="A19" s="40"/>
      <c r="B19" s="40"/>
      <c r="C19" s="40"/>
      <c r="D19" s="40"/>
      <c r="E19" s="40"/>
      <c r="F19" s="40"/>
    </row>
    <row r="20" ht="12.75" customHeight="1">
      <c r="A20" s="29">
        <f>DATE(YEAR($F$8)-1900+1900,MONTH($F$8),DAY($F$8))</f>
        <v>47849</v>
      </c>
      <c r="B20" s="41">
        <f>(F16)</f>
        <v>50589</v>
      </c>
      <c r="C20" s="41">
        <f>(F5*F12)</f>
        <v>39090.66814</v>
      </c>
      <c r="D20" s="41">
        <f>(B20-C20)</f>
        <v>11498.33186</v>
      </c>
      <c r="E20" s="41">
        <v>0.0</v>
      </c>
      <c r="F20" s="41">
        <f>(F5-D20)</f>
        <v>9467519.479</v>
      </c>
    </row>
    <row r="21" ht="12.75" customHeight="1">
      <c r="A21" s="29">
        <f t="shared" ref="A21:A154" si="1">DATE(IF(MONTH(A20)=12,((YEAR(A20)-1900)+1900)+1,((YEAR(A20)-1900)+1900)),IF(MONTH(A20)=12,1,MONTH(A20)+1),DAY($F$8))</f>
        <v>47880</v>
      </c>
      <c r="B21" s="41">
        <f>F15</f>
        <v>50588.6345</v>
      </c>
      <c r="C21" s="41">
        <f t="shared" ref="C21:C154" si="2">ROUND($F$12*F20,2)</f>
        <v>39043.25</v>
      </c>
      <c r="D21" s="41">
        <f t="shared" ref="D21:D154" si="3">B21-C21</f>
        <v>11545.3845</v>
      </c>
      <c r="E21" s="41">
        <v>0.0</v>
      </c>
      <c r="F21" s="41">
        <f t="shared" ref="F21:F154" si="4">F20-D21-E21</f>
        <v>9455974.094</v>
      </c>
    </row>
    <row r="22" ht="12.75" customHeight="1">
      <c r="A22" s="29">
        <f t="shared" si="1"/>
        <v>47908</v>
      </c>
      <c r="B22" s="41">
        <f t="shared" ref="B22:B154" si="5">$B$21</f>
        <v>50588.6345</v>
      </c>
      <c r="C22" s="41">
        <f t="shared" si="2"/>
        <v>38995.64</v>
      </c>
      <c r="D22" s="41">
        <f t="shared" si="3"/>
        <v>11592.9945</v>
      </c>
      <c r="E22" s="41">
        <v>0.0</v>
      </c>
      <c r="F22" s="41">
        <f t="shared" si="4"/>
        <v>9444381.1</v>
      </c>
    </row>
    <row r="23" ht="12.75" customHeight="1">
      <c r="A23" s="29">
        <f t="shared" si="1"/>
        <v>47939</v>
      </c>
      <c r="B23" s="41">
        <f t="shared" si="5"/>
        <v>50588.6345</v>
      </c>
      <c r="C23" s="41">
        <f t="shared" si="2"/>
        <v>38947.83</v>
      </c>
      <c r="D23" s="41">
        <f t="shared" si="3"/>
        <v>11640.8045</v>
      </c>
      <c r="E23" s="41">
        <v>0.0</v>
      </c>
      <c r="F23" s="41">
        <f t="shared" si="4"/>
        <v>9432740.295</v>
      </c>
    </row>
    <row r="24" ht="12.75" customHeight="1">
      <c r="A24" s="29">
        <f t="shared" si="1"/>
        <v>47969</v>
      </c>
      <c r="B24" s="41">
        <f t="shared" si="5"/>
        <v>50588.6345</v>
      </c>
      <c r="C24" s="41">
        <f t="shared" si="2"/>
        <v>38899.82</v>
      </c>
      <c r="D24" s="41">
        <f t="shared" si="3"/>
        <v>11688.8145</v>
      </c>
      <c r="E24" s="41">
        <v>0.0</v>
      </c>
      <c r="F24" s="41">
        <f t="shared" si="4"/>
        <v>9421051.481</v>
      </c>
    </row>
    <row r="25" ht="12.75" customHeight="1">
      <c r="A25" s="29">
        <f t="shared" si="1"/>
        <v>48000</v>
      </c>
      <c r="B25" s="41">
        <f t="shared" si="5"/>
        <v>50588.6345</v>
      </c>
      <c r="C25" s="41">
        <f t="shared" si="2"/>
        <v>38851.62</v>
      </c>
      <c r="D25" s="41">
        <f t="shared" si="3"/>
        <v>11737.0145</v>
      </c>
      <c r="E25" s="41">
        <v>0.0</v>
      </c>
      <c r="F25" s="41">
        <f t="shared" si="4"/>
        <v>9409314.466</v>
      </c>
    </row>
    <row r="26" ht="12.75" customHeight="1">
      <c r="A26" s="29">
        <f t="shared" si="1"/>
        <v>48030</v>
      </c>
      <c r="B26" s="41">
        <f t="shared" si="5"/>
        <v>50588.6345</v>
      </c>
      <c r="C26" s="41">
        <f t="shared" si="2"/>
        <v>38803.22</v>
      </c>
      <c r="D26" s="41">
        <f t="shared" si="3"/>
        <v>11785.4145</v>
      </c>
      <c r="E26" s="41">
        <v>0.0</v>
      </c>
      <c r="F26" s="41">
        <f t="shared" si="4"/>
        <v>9397529.052</v>
      </c>
    </row>
    <row r="27" ht="12.75" customHeight="1">
      <c r="A27" s="29">
        <f t="shared" si="1"/>
        <v>48061</v>
      </c>
      <c r="B27" s="41">
        <f t="shared" si="5"/>
        <v>50588.6345</v>
      </c>
      <c r="C27" s="41">
        <f t="shared" si="2"/>
        <v>38754.62</v>
      </c>
      <c r="D27" s="41">
        <f t="shared" si="3"/>
        <v>11834.0145</v>
      </c>
      <c r="E27" s="41">
        <v>0.0</v>
      </c>
      <c r="F27" s="41">
        <f t="shared" si="4"/>
        <v>9385695.037</v>
      </c>
    </row>
    <row r="28" ht="12.75" customHeight="1">
      <c r="A28" s="29">
        <f t="shared" si="1"/>
        <v>48092</v>
      </c>
      <c r="B28" s="41">
        <f t="shared" si="5"/>
        <v>50588.6345</v>
      </c>
      <c r="C28" s="41">
        <f t="shared" si="2"/>
        <v>38705.81</v>
      </c>
      <c r="D28" s="41">
        <f t="shared" si="3"/>
        <v>11882.8245</v>
      </c>
      <c r="E28" s="41">
        <v>0.0</v>
      </c>
      <c r="F28" s="41">
        <f t="shared" si="4"/>
        <v>9373812.213</v>
      </c>
    </row>
    <row r="29" ht="12.75" customHeight="1">
      <c r="A29" s="29">
        <f t="shared" si="1"/>
        <v>48122</v>
      </c>
      <c r="B29" s="41">
        <f t="shared" si="5"/>
        <v>50588.6345</v>
      </c>
      <c r="C29" s="41">
        <f t="shared" si="2"/>
        <v>38656.81</v>
      </c>
      <c r="D29" s="41">
        <f t="shared" si="3"/>
        <v>11931.8245</v>
      </c>
      <c r="E29" s="41">
        <v>0.0</v>
      </c>
      <c r="F29" s="41">
        <f t="shared" si="4"/>
        <v>9361880.388</v>
      </c>
    </row>
    <row r="30" ht="12.75" customHeight="1">
      <c r="A30" s="29">
        <f t="shared" si="1"/>
        <v>48153</v>
      </c>
      <c r="B30" s="41">
        <f t="shared" si="5"/>
        <v>50588.6345</v>
      </c>
      <c r="C30" s="41">
        <f t="shared" si="2"/>
        <v>38607.6</v>
      </c>
      <c r="D30" s="41">
        <f t="shared" si="3"/>
        <v>11981.0345</v>
      </c>
      <c r="E30" s="41">
        <v>0.0</v>
      </c>
      <c r="F30" s="41">
        <f t="shared" si="4"/>
        <v>9349899.354</v>
      </c>
    </row>
    <row r="31" ht="12.75" customHeight="1">
      <c r="A31" s="29">
        <f t="shared" si="1"/>
        <v>48183</v>
      </c>
      <c r="B31" s="41">
        <f t="shared" si="5"/>
        <v>50588.6345</v>
      </c>
      <c r="C31" s="41">
        <f t="shared" si="2"/>
        <v>38558.19</v>
      </c>
      <c r="D31" s="41">
        <f t="shared" si="3"/>
        <v>12030.4445</v>
      </c>
      <c r="E31" s="41">
        <v>0.0</v>
      </c>
      <c r="F31" s="41">
        <f t="shared" si="4"/>
        <v>9337868.909</v>
      </c>
    </row>
    <row r="32" ht="12.75" customHeight="1">
      <c r="A32" s="29">
        <f t="shared" si="1"/>
        <v>48214</v>
      </c>
      <c r="B32" s="41">
        <f t="shared" si="5"/>
        <v>50588.6345</v>
      </c>
      <c r="C32" s="41">
        <f t="shared" si="2"/>
        <v>38508.58</v>
      </c>
      <c r="D32" s="41">
        <f t="shared" si="3"/>
        <v>12080.0545</v>
      </c>
      <c r="E32" s="41">
        <v>0.0</v>
      </c>
      <c r="F32" s="41">
        <f t="shared" si="4"/>
        <v>9325788.855</v>
      </c>
    </row>
    <row r="33" ht="12.75" customHeight="1">
      <c r="A33" s="29">
        <f t="shared" si="1"/>
        <v>48245</v>
      </c>
      <c r="B33" s="41">
        <f t="shared" si="5"/>
        <v>50588.6345</v>
      </c>
      <c r="C33" s="41">
        <f t="shared" si="2"/>
        <v>38458.76</v>
      </c>
      <c r="D33" s="41">
        <f t="shared" si="3"/>
        <v>12129.8745</v>
      </c>
      <c r="E33" s="41">
        <v>0.0</v>
      </c>
      <c r="F33" s="41">
        <f t="shared" si="4"/>
        <v>9313658.98</v>
      </c>
    </row>
    <row r="34" ht="12.75" customHeight="1">
      <c r="A34" s="29">
        <f t="shared" si="1"/>
        <v>48274</v>
      </c>
      <c r="B34" s="41">
        <f t="shared" si="5"/>
        <v>50588.6345</v>
      </c>
      <c r="C34" s="41">
        <f t="shared" si="2"/>
        <v>38408.74</v>
      </c>
      <c r="D34" s="41">
        <f t="shared" si="3"/>
        <v>12179.8945</v>
      </c>
      <c r="E34" s="41">
        <v>0.0</v>
      </c>
      <c r="F34" s="41">
        <f t="shared" si="4"/>
        <v>9301479.086</v>
      </c>
    </row>
    <row r="35" ht="12.75" customHeight="1">
      <c r="A35" s="29">
        <f t="shared" si="1"/>
        <v>48305</v>
      </c>
      <c r="B35" s="41">
        <f t="shared" si="5"/>
        <v>50588.6345</v>
      </c>
      <c r="C35" s="41">
        <f t="shared" si="2"/>
        <v>38358.51</v>
      </c>
      <c r="D35" s="41">
        <f t="shared" si="3"/>
        <v>12230.1245</v>
      </c>
      <c r="E35" s="41">
        <v>0.0</v>
      </c>
      <c r="F35" s="41">
        <f t="shared" si="4"/>
        <v>9289248.961</v>
      </c>
    </row>
    <row r="36" ht="12.75" customHeight="1">
      <c r="A36" s="29">
        <f t="shared" si="1"/>
        <v>48335</v>
      </c>
      <c r="B36" s="41">
        <f t="shared" si="5"/>
        <v>50588.6345</v>
      </c>
      <c r="C36" s="41">
        <f t="shared" si="2"/>
        <v>38308.08</v>
      </c>
      <c r="D36" s="41">
        <f t="shared" si="3"/>
        <v>12280.5545</v>
      </c>
      <c r="E36" s="41">
        <v>0.0</v>
      </c>
      <c r="F36" s="41">
        <f t="shared" si="4"/>
        <v>9276968.407</v>
      </c>
    </row>
    <row r="37" ht="12.75" customHeight="1">
      <c r="A37" s="29">
        <f t="shared" si="1"/>
        <v>48366</v>
      </c>
      <c r="B37" s="41">
        <f t="shared" si="5"/>
        <v>50588.6345</v>
      </c>
      <c r="C37" s="41">
        <f t="shared" si="2"/>
        <v>38257.43</v>
      </c>
      <c r="D37" s="41">
        <f t="shared" si="3"/>
        <v>12331.2045</v>
      </c>
      <c r="E37" s="41">
        <v>0.0</v>
      </c>
      <c r="F37" s="41">
        <f t="shared" si="4"/>
        <v>9264637.202</v>
      </c>
    </row>
    <row r="38" ht="12.75" customHeight="1">
      <c r="A38" s="29">
        <f t="shared" si="1"/>
        <v>48396</v>
      </c>
      <c r="B38" s="41">
        <f t="shared" si="5"/>
        <v>50588.6345</v>
      </c>
      <c r="C38" s="41">
        <f t="shared" si="2"/>
        <v>38206.58</v>
      </c>
      <c r="D38" s="41">
        <f t="shared" si="3"/>
        <v>12382.0545</v>
      </c>
      <c r="E38" s="41">
        <v>0.0</v>
      </c>
      <c r="F38" s="41">
        <f t="shared" si="4"/>
        <v>9252255.148</v>
      </c>
    </row>
    <row r="39" ht="12.75" customHeight="1">
      <c r="A39" s="29">
        <f t="shared" si="1"/>
        <v>48427</v>
      </c>
      <c r="B39" s="41">
        <f t="shared" si="5"/>
        <v>50588.6345</v>
      </c>
      <c r="C39" s="41">
        <f t="shared" si="2"/>
        <v>38155.52</v>
      </c>
      <c r="D39" s="41">
        <f t="shared" si="3"/>
        <v>12433.1145</v>
      </c>
      <c r="E39" s="41">
        <v>0.0</v>
      </c>
      <c r="F39" s="41">
        <f t="shared" si="4"/>
        <v>9239822.033</v>
      </c>
    </row>
    <row r="40" ht="12.75" customHeight="1">
      <c r="A40" s="29">
        <f t="shared" si="1"/>
        <v>48458</v>
      </c>
      <c r="B40" s="41">
        <f t="shared" si="5"/>
        <v>50588.6345</v>
      </c>
      <c r="C40" s="41">
        <f t="shared" si="2"/>
        <v>38104.24</v>
      </c>
      <c r="D40" s="41">
        <f t="shared" si="3"/>
        <v>12484.3945</v>
      </c>
      <c r="E40" s="41">
        <v>0.0</v>
      </c>
      <c r="F40" s="41">
        <f t="shared" si="4"/>
        <v>9227337.639</v>
      </c>
    </row>
    <row r="41" ht="12.75" customHeight="1">
      <c r="A41" s="29">
        <f t="shared" si="1"/>
        <v>48488</v>
      </c>
      <c r="B41" s="41">
        <f t="shared" si="5"/>
        <v>50588.6345</v>
      </c>
      <c r="C41" s="41">
        <f t="shared" si="2"/>
        <v>38052.76</v>
      </c>
      <c r="D41" s="41">
        <f t="shared" si="3"/>
        <v>12535.8745</v>
      </c>
      <c r="E41" s="41">
        <v>0.0</v>
      </c>
      <c r="F41" s="41">
        <f t="shared" si="4"/>
        <v>9214801.764</v>
      </c>
    </row>
    <row r="42" ht="12.75" customHeight="1">
      <c r="A42" s="29">
        <f t="shared" si="1"/>
        <v>48519</v>
      </c>
      <c r="B42" s="41">
        <f t="shared" si="5"/>
        <v>50588.6345</v>
      </c>
      <c r="C42" s="41">
        <f t="shared" si="2"/>
        <v>38001.06</v>
      </c>
      <c r="D42" s="41">
        <f t="shared" si="3"/>
        <v>12587.5745</v>
      </c>
      <c r="E42" s="41">
        <v>0.0</v>
      </c>
      <c r="F42" s="41">
        <f t="shared" si="4"/>
        <v>9202214.19</v>
      </c>
    </row>
    <row r="43" ht="12.75" customHeight="1">
      <c r="A43" s="29">
        <f t="shared" si="1"/>
        <v>48549</v>
      </c>
      <c r="B43" s="41">
        <f t="shared" si="5"/>
        <v>50588.6345</v>
      </c>
      <c r="C43" s="41">
        <f t="shared" si="2"/>
        <v>37949.15</v>
      </c>
      <c r="D43" s="41">
        <f t="shared" si="3"/>
        <v>12639.4845</v>
      </c>
      <c r="E43" s="41">
        <v>0.0</v>
      </c>
      <c r="F43" s="41">
        <f t="shared" si="4"/>
        <v>9189574.705</v>
      </c>
    </row>
    <row r="44" ht="12.75" customHeight="1">
      <c r="A44" s="29">
        <f t="shared" si="1"/>
        <v>48580</v>
      </c>
      <c r="B44" s="41">
        <f t="shared" si="5"/>
        <v>50588.6345</v>
      </c>
      <c r="C44" s="41">
        <f t="shared" si="2"/>
        <v>37897.03</v>
      </c>
      <c r="D44" s="41">
        <f t="shared" si="3"/>
        <v>12691.6045</v>
      </c>
      <c r="E44" s="41">
        <v>0.0</v>
      </c>
      <c r="F44" s="41">
        <f t="shared" si="4"/>
        <v>9176883.101</v>
      </c>
    </row>
    <row r="45" ht="12.75" customHeight="1">
      <c r="A45" s="29">
        <f t="shared" si="1"/>
        <v>48611</v>
      </c>
      <c r="B45" s="41">
        <f t="shared" si="5"/>
        <v>50588.6345</v>
      </c>
      <c r="C45" s="41">
        <f t="shared" si="2"/>
        <v>37844.69</v>
      </c>
      <c r="D45" s="41">
        <f t="shared" si="3"/>
        <v>12743.9445</v>
      </c>
      <c r="E45" s="41">
        <v>0.0</v>
      </c>
      <c r="F45" s="41">
        <f t="shared" si="4"/>
        <v>9164139.156</v>
      </c>
    </row>
    <row r="46" ht="12.75" customHeight="1">
      <c r="A46" s="29">
        <f t="shared" si="1"/>
        <v>48639</v>
      </c>
      <c r="B46" s="41">
        <f t="shared" si="5"/>
        <v>50588.6345</v>
      </c>
      <c r="C46" s="41">
        <f t="shared" si="2"/>
        <v>37792.14</v>
      </c>
      <c r="D46" s="41">
        <f t="shared" si="3"/>
        <v>12796.4945</v>
      </c>
      <c r="E46" s="41">
        <v>0.0</v>
      </c>
      <c r="F46" s="41">
        <f t="shared" si="4"/>
        <v>9151342.662</v>
      </c>
    </row>
    <row r="47" ht="12.75" customHeight="1">
      <c r="A47" s="29">
        <f t="shared" si="1"/>
        <v>48670</v>
      </c>
      <c r="B47" s="41">
        <f t="shared" si="5"/>
        <v>50588.6345</v>
      </c>
      <c r="C47" s="41">
        <f t="shared" si="2"/>
        <v>37739.36</v>
      </c>
      <c r="D47" s="41">
        <f t="shared" si="3"/>
        <v>12849.2745</v>
      </c>
      <c r="E47" s="41">
        <v>0.0</v>
      </c>
      <c r="F47" s="41">
        <f t="shared" si="4"/>
        <v>9138493.387</v>
      </c>
    </row>
    <row r="48" ht="12.75" customHeight="1">
      <c r="A48" s="29">
        <f t="shared" si="1"/>
        <v>48700</v>
      </c>
      <c r="B48" s="41">
        <f t="shared" si="5"/>
        <v>50588.6345</v>
      </c>
      <c r="C48" s="41">
        <f t="shared" si="2"/>
        <v>37686.37</v>
      </c>
      <c r="D48" s="41">
        <f t="shared" si="3"/>
        <v>12902.2645</v>
      </c>
      <c r="E48" s="41">
        <v>0.0</v>
      </c>
      <c r="F48" s="41">
        <f t="shared" si="4"/>
        <v>9125591.123</v>
      </c>
    </row>
    <row r="49" ht="12.75" customHeight="1">
      <c r="A49" s="29">
        <f t="shared" si="1"/>
        <v>48731</v>
      </c>
      <c r="B49" s="41">
        <f t="shared" si="5"/>
        <v>50588.6345</v>
      </c>
      <c r="C49" s="41">
        <f t="shared" si="2"/>
        <v>37633.17</v>
      </c>
      <c r="D49" s="41">
        <f t="shared" si="3"/>
        <v>12955.4645</v>
      </c>
      <c r="E49" s="41">
        <v>0.0</v>
      </c>
      <c r="F49" s="41">
        <f t="shared" si="4"/>
        <v>9112635.658</v>
      </c>
    </row>
    <row r="50" ht="12.75" customHeight="1">
      <c r="A50" s="29">
        <f t="shared" si="1"/>
        <v>48761</v>
      </c>
      <c r="B50" s="41">
        <f t="shared" si="5"/>
        <v>50588.6345</v>
      </c>
      <c r="C50" s="41">
        <f t="shared" si="2"/>
        <v>37579.74</v>
      </c>
      <c r="D50" s="41">
        <f t="shared" si="3"/>
        <v>13008.8945</v>
      </c>
      <c r="E50" s="41">
        <v>0.0</v>
      </c>
      <c r="F50" s="41">
        <f t="shared" si="4"/>
        <v>9099626.764</v>
      </c>
    </row>
    <row r="51" ht="12.75" customHeight="1">
      <c r="A51" s="29">
        <f t="shared" si="1"/>
        <v>48792</v>
      </c>
      <c r="B51" s="41">
        <f t="shared" si="5"/>
        <v>50588.6345</v>
      </c>
      <c r="C51" s="41">
        <f t="shared" si="2"/>
        <v>37526.09</v>
      </c>
      <c r="D51" s="41">
        <f t="shared" si="3"/>
        <v>13062.5445</v>
      </c>
      <c r="E51" s="41">
        <v>0.0</v>
      </c>
      <c r="F51" s="41">
        <f t="shared" si="4"/>
        <v>9086564.219</v>
      </c>
    </row>
    <row r="52" ht="12.75" customHeight="1">
      <c r="A52" s="29">
        <f t="shared" si="1"/>
        <v>48823</v>
      </c>
      <c r="B52" s="41">
        <f t="shared" si="5"/>
        <v>50588.6345</v>
      </c>
      <c r="C52" s="41">
        <f t="shared" si="2"/>
        <v>37472.22</v>
      </c>
      <c r="D52" s="41">
        <f t="shared" si="3"/>
        <v>13116.4145</v>
      </c>
      <c r="E52" s="41">
        <v>0.0</v>
      </c>
      <c r="F52" s="41">
        <f t="shared" si="4"/>
        <v>9073447.805</v>
      </c>
    </row>
    <row r="53" ht="12.75" customHeight="1">
      <c r="A53" s="29">
        <f t="shared" si="1"/>
        <v>48853</v>
      </c>
      <c r="B53" s="41">
        <f t="shared" si="5"/>
        <v>50588.6345</v>
      </c>
      <c r="C53" s="41">
        <f t="shared" si="2"/>
        <v>37418.13</v>
      </c>
      <c r="D53" s="41">
        <f t="shared" si="3"/>
        <v>13170.5045</v>
      </c>
      <c r="E53" s="41">
        <v>0.0</v>
      </c>
      <c r="F53" s="41">
        <f t="shared" si="4"/>
        <v>9060277.3</v>
      </c>
    </row>
    <row r="54" ht="12.75" customHeight="1">
      <c r="A54" s="29">
        <f t="shared" si="1"/>
        <v>48884</v>
      </c>
      <c r="B54" s="41">
        <f t="shared" si="5"/>
        <v>50588.6345</v>
      </c>
      <c r="C54" s="41">
        <f t="shared" si="2"/>
        <v>37363.82</v>
      </c>
      <c r="D54" s="41">
        <f t="shared" si="3"/>
        <v>13224.8145</v>
      </c>
      <c r="E54" s="41">
        <v>0.0</v>
      </c>
      <c r="F54" s="41">
        <f t="shared" si="4"/>
        <v>9047052.486</v>
      </c>
    </row>
    <row r="55" ht="12.75" customHeight="1">
      <c r="A55" s="29">
        <f t="shared" si="1"/>
        <v>48914</v>
      </c>
      <c r="B55" s="41">
        <f t="shared" si="5"/>
        <v>50588.6345</v>
      </c>
      <c r="C55" s="41">
        <f t="shared" si="2"/>
        <v>37309.28</v>
      </c>
      <c r="D55" s="41">
        <f t="shared" si="3"/>
        <v>13279.3545</v>
      </c>
      <c r="E55" s="41">
        <v>0.0</v>
      </c>
      <c r="F55" s="41">
        <f t="shared" si="4"/>
        <v>9033773.131</v>
      </c>
    </row>
    <row r="56" ht="12.75" customHeight="1">
      <c r="A56" s="29">
        <f t="shared" si="1"/>
        <v>48945</v>
      </c>
      <c r="B56" s="41">
        <f t="shared" si="5"/>
        <v>50588.6345</v>
      </c>
      <c r="C56" s="41">
        <f t="shared" si="2"/>
        <v>37254.52</v>
      </c>
      <c r="D56" s="41">
        <f t="shared" si="3"/>
        <v>13334.1145</v>
      </c>
      <c r="E56" s="41">
        <v>0.0</v>
      </c>
      <c r="F56" s="41">
        <f t="shared" si="4"/>
        <v>9020439.017</v>
      </c>
    </row>
    <row r="57" ht="12.75" customHeight="1">
      <c r="A57" s="29">
        <f t="shared" si="1"/>
        <v>48976</v>
      </c>
      <c r="B57" s="41">
        <f t="shared" si="5"/>
        <v>50588.6345</v>
      </c>
      <c r="C57" s="41">
        <f t="shared" si="2"/>
        <v>37199.53</v>
      </c>
      <c r="D57" s="41">
        <f t="shared" si="3"/>
        <v>13389.1045</v>
      </c>
      <c r="E57" s="41">
        <v>0.0</v>
      </c>
      <c r="F57" s="41">
        <f t="shared" si="4"/>
        <v>9007049.912</v>
      </c>
    </row>
    <row r="58" ht="12.75" customHeight="1">
      <c r="A58" s="29">
        <f t="shared" si="1"/>
        <v>49004</v>
      </c>
      <c r="B58" s="41">
        <f t="shared" si="5"/>
        <v>50588.6345</v>
      </c>
      <c r="C58" s="41">
        <f t="shared" si="2"/>
        <v>37144.31</v>
      </c>
      <c r="D58" s="41">
        <f t="shared" si="3"/>
        <v>13444.3245</v>
      </c>
      <c r="E58" s="41">
        <v>0.0</v>
      </c>
      <c r="F58" s="41">
        <f t="shared" si="4"/>
        <v>8993605.588</v>
      </c>
    </row>
    <row r="59" ht="12.75" customHeight="1">
      <c r="A59" s="29">
        <f t="shared" si="1"/>
        <v>49035</v>
      </c>
      <c r="B59" s="41">
        <f t="shared" si="5"/>
        <v>50588.6345</v>
      </c>
      <c r="C59" s="41">
        <f t="shared" si="2"/>
        <v>37088.87</v>
      </c>
      <c r="D59" s="41">
        <f t="shared" si="3"/>
        <v>13499.7645</v>
      </c>
      <c r="E59" s="41">
        <v>0.0</v>
      </c>
      <c r="F59" s="41">
        <f t="shared" si="4"/>
        <v>8980105.823</v>
      </c>
    </row>
    <row r="60" ht="12.75" customHeight="1">
      <c r="A60" s="29">
        <f t="shared" si="1"/>
        <v>49065</v>
      </c>
      <c r="B60" s="41">
        <f t="shared" si="5"/>
        <v>50588.6345</v>
      </c>
      <c r="C60" s="41">
        <f t="shared" si="2"/>
        <v>37033.2</v>
      </c>
      <c r="D60" s="41">
        <f t="shared" si="3"/>
        <v>13555.4345</v>
      </c>
      <c r="E60" s="41">
        <v>0.0</v>
      </c>
      <c r="F60" s="41">
        <f t="shared" si="4"/>
        <v>8966550.389</v>
      </c>
    </row>
    <row r="61" ht="12.75" customHeight="1">
      <c r="A61" s="29">
        <f t="shared" si="1"/>
        <v>49096</v>
      </c>
      <c r="B61" s="41">
        <f t="shared" si="5"/>
        <v>50588.6345</v>
      </c>
      <c r="C61" s="41">
        <f t="shared" si="2"/>
        <v>36977.3</v>
      </c>
      <c r="D61" s="41">
        <f t="shared" si="3"/>
        <v>13611.3345</v>
      </c>
      <c r="E61" s="41">
        <v>0.0</v>
      </c>
      <c r="F61" s="41">
        <f t="shared" si="4"/>
        <v>8952939.054</v>
      </c>
    </row>
    <row r="62" ht="12.75" customHeight="1">
      <c r="A62" s="29">
        <f t="shared" si="1"/>
        <v>49126</v>
      </c>
      <c r="B62" s="41">
        <f t="shared" si="5"/>
        <v>50588.6345</v>
      </c>
      <c r="C62" s="41">
        <f t="shared" si="2"/>
        <v>36921.16</v>
      </c>
      <c r="D62" s="41">
        <f t="shared" si="3"/>
        <v>13667.4745</v>
      </c>
      <c r="E62" s="41">
        <v>0.0</v>
      </c>
      <c r="F62" s="41">
        <f t="shared" si="4"/>
        <v>8939271.58</v>
      </c>
    </row>
    <row r="63" ht="12.75" customHeight="1">
      <c r="A63" s="29">
        <f t="shared" si="1"/>
        <v>49157</v>
      </c>
      <c r="B63" s="41">
        <f t="shared" si="5"/>
        <v>50588.6345</v>
      </c>
      <c r="C63" s="41">
        <f t="shared" si="2"/>
        <v>36864.8</v>
      </c>
      <c r="D63" s="41">
        <f t="shared" si="3"/>
        <v>13723.8345</v>
      </c>
      <c r="E63" s="41">
        <v>0.0</v>
      </c>
      <c r="F63" s="41">
        <f t="shared" si="4"/>
        <v>8925547.745</v>
      </c>
    </row>
    <row r="64" ht="12.75" customHeight="1">
      <c r="A64" s="29">
        <f t="shared" si="1"/>
        <v>49188</v>
      </c>
      <c r="B64" s="41">
        <f t="shared" si="5"/>
        <v>50588.6345</v>
      </c>
      <c r="C64" s="41">
        <f t="shared" si="2"/>
        <v>36808.2</v>
      </c>
      <c r="D64" s="41">
        <f t="shared" si="3"/>
        <v>13780.4345</v>
      </c>
      <c r="E64" s="41">
        <v>0.0</v>
      </c>
      <c r="F64" s="41">
        <f t="shared" si="4"/>
        <v>8911767.311</v>
      </c>
    </row>
    <row r="65" ht="12.75" customHeight="1">
      <c r="A65" s="29">
        <f t="shared" si="1"/>
        <v>49218</v>
      </c>
      <c r="B65" s="41">
        <f t="shared" si="5"/>
        <v>50588.6345</v>
      </c>
      <c r="C65" s="41">
        <f t="shared" si="2"/>
        <v>36751.38</v>
      </c>
      <c r="D65" s="41">
        <f t="shared" si="3"/>
        <v>13837.2545</v>
      </c>
      <c r="E65" s="41">
        <v>0.0</v>
      </c>
      <c r="F65" s="41">
        <f t="shared" si="4"/>
        <v>8897930.056</v>
      </c>
    </row>
    <row r="66" ht="12.75" customHeight="1">
      <c r="A66" s="29">
        <f t="shared" si="1"/>
        <v>49249</v>
      </c>
      <c r="B66" s="41">
        <f t="shared" si="5"/>
        <v>50588.6345</v>
      </c>
      <c r="C66" s="41">
        <f t="shared" si="2"/>
        <v>36694.31</v>
      </c>
      <c r="D66" s="41">
        <f t="shared" si="3"/>
        <v>13894.3245</v>
      </c>
      <c r="E66" s="41">
        <v>0.0</v>
      </c>
      <c r="F66" s="41">
        <f t="shared" si="4"/>
        <v>8884035.732</v>
      </c>
    </row>
    <row r="67" ht="12.75" customHeight="1">
      <c r="A67" s="29">
        <f t="shared" si="1"/>
        <v>49279</v>
      </c>
      <c r="B67" s="41">
        <f t="shared" si="5"/>
        <v>50588.6345</v>
      </c>
      <c r="C67" s="41">
        <f t="shared" si="2"/>
        <v>36637.01</v>
      </c>
      <c r="D67" s="41">
        <f t="shared" si="3"/>
        <v>13951.6245</v>
      </c>
      <c r="E67" s="41">
        <v>0.0</v>
      </c>
      <c r="F67" s="41">
        <f t="shared" si="4"/>
        <v>8870084.107</v>
      </c>
    </row>
    <row r="68" ht="12.75" customHeight="1">
      <c r="A68" s="29">
        <f t="shared" si="1"/>
        <v>49310</v>
      </c>
      <c r="B68" s="41">
        <f t="shared" si="5"/>
        <v>50588.6345</v>
      </c>
      <c r="C68" s="41">
        <f t="shared" si="2"/>
        <v>36579.48</v>
      </c>
      <c r="D68" s="41">
        <f t="shared" si="3"/>
        <v>14009.1545</v>
      </c>
      <c r="E68" s="41">
        <v>0.0</v>
      </c>
      <c r="F68" s="41">
        <f t="shared" si="4"/>
        <v>8856074.953</v>
      </c>
    </row>
    <row r="69" ht="12.75" customHeight="1">
      <c r="A69" s="29">
        <f t="shared" si="1"/>
        <v>49341</v>
      </c>
      <c r="B69" s="41">
        <f t="shared" si="5"/>
        <v>50588.6345</v>
      </c>
      <c r="C69" s="41">
        <f t="shared" si="2"/>
        <v>36521.7</v>
      </c>
      <c r="D69" s="41">
        <f t="shared" si="3"/>
        <v>14066.9345</v>
      </c>
      <c r="E69" s="41">
        <v>0.0</v>
      </c>
      <c r="F69" s="41">
        <f t="shared" si="4"/>
        <v>8842008.018</v>
      </c>
    </row>
    <row r="70" ht="12.75" customHeight="1">
      <c r="A70" s="29">
        <f t="shared" si="1"/>
        <v>49369</v>
      </c>
      <c r="B70" s="41">
        <f t="shared" si="5"/>
        <v>50588.6345</v>
      </c>
      <c r="C70" s="41">
        <f t="shared" si="2"/>
        <v>36463.69</v>
      </c>
      <c r="D70" s="41">
        <f t="shared" si="3"/>
        <v>14124.9445</v>
      </c>
      <c r="E70" s="41">
        <v>0.0</v>
      </c>
      <c r="F70" s="41">
        <f t="shared" si="4"/>
        <v>8827883.074</v>
      </c>
    </row>
    <row r="71" ht="12.75" customHeight="1">
      <c r="A71" s="29">
        <f t="shared" si="1"/>
        <v>49400</v>
      </c>
      <c r="B71" s="41">
        <f t="shared" si="5"/>
        <v>50588.6345</v>
      </c>
      <c r="C71" s="41">
        <f t="shared" si="2"/>
        <v>36405.44</v>
      </c>
      <c r="D71" s="41">
        <f t="shared" si="3"/>
        <v>14183.1945</v>
      </c>
      <c r="E71" s="41">
        <v>0.0</v>
      </c>
      <c r="F71" s="41">
        <f t="shared" si="4"/>
        <v>8813699.879</v>
      </c>
    </row>
    <row r="72" ht="12.75" customHeight="1">
      <c r="A72" s="29">
        <f t="shared" si="1"/>
        <v>49430</v>
      </c>
      <c r="B72" s="41">
        <f t="shared" si="5"/>
        <v>50588.6345</v>
      </c>
      <c r="C72" s="41">
        <f t="shared" si="2"/>
        <v>36346.95</v>
      </c>
      <c r="D72" s="41">
        <f t="shared" si="3"/>
        <v>14241.6845</v>
      </c>
      <c r="E72" s="41">
        <v>0.0</v>
      </c>
      <c r="F72" s="41">
        <f t="shared" si="4"/>
        <v>8799458.195</v>
      </c>
    </row>
    <row r="73" ht="12.75" customHeight="1">
      <c r="A73" s="29">
        <f t="shared" si="1"/>
        <v>49461</v>
      </c>
      <c r="B73" s="41">
        <f t="shared" si="5"/>
        <v>50588.6345</v>
      </c>
      <c r="C73" s="41">
        <f t="shared" si="2"/>
        <v>36288.22</v>
      </c>
      <c r="D73" s="41">
        <f t="shared" si="3"/>
        <v>14300.4145</v>
      </c>
      <c r="E73" s="41">
        <v>0.0</v>
      </c>
      <c r="F73" s="41">
        <f t="shared" si="4"/>
        <v>8785157.78</v>
      </c>
    </row>
    <row r="74" ht="12.75" customHeight="1">
      <c r="A74" s="29">
        <f t="shared" si="1"/>
        <v>49491</v>
      </c>
      <c r="B74" s="41">
        <f t="shared" si="5"/>
        <v>50588.6345</v>
      </c>
      <c r="C74" s="41">
        <f t="shared" si="2"/>
        <v>36229.25</v>
      </c>
      <c r="D74" s="41">
        <f t="shared" si="3"/>
        <v>14359.3845</v>
      </c>
      <c r="E74" s="41">
        <v>0.0</v>
      </c>
      <c r="F74" s="41">
        <f t="shared" si="4"/>
        <v>8770798.396</v>
      </c>
    </row>
    <row r="75" ht="12.75" customHeight="1">
      <c r="A75" s="29">
        <f t="shared" si="1"/>
        <v>49522</v>
      </c>
      <c r="B75" s="41">
        <f t="shared" si="5"/>
        <v>50588.6345</v>
      </c>
      <c r="C75" s="41">
        <f t="shared" si="2"/>
        <v>36170.03</v>
      </c>
      <c r="D75" s="41">
        <f t="shared" si="3"/>
        <v>14418.6045</v>
      </c>
      <c r="E75" s="41">
        <v>0.0</v>
      </c>
      <c r="F75" s="41">
        <f t="shared" si="4"/>
        <v>8756379.791</v>
      </c>
    </row>
    <row r="76" ht="12.75" customHeight="1">
      <c r="A76" s="29">
        <f t="shared" si="1"/>
        <v>49553</v>
      </c>
      <c r="B76" s="41">
        <f t="shared" si="5"/>
        <v>50588.6345</v>
      </c>
      <c r="C76" s="41">
        <f t="shared" si="2"/>
        <v>36110.57</v>
      </c>
      <c r="D76" s="41">
        <f t="shared" si="3"/>
        <v>14478.0645</v>
      </c>
      <c r="E76" s="41">
        <v>0.0</v>
      </c>
      <c r="F76" s="41">
        <f t="shared" si="4"/>
        <v>8741901.727</v>
      </c>
    </row>
    <row r="77" ht="12.75" customHeight="1">
      <c r="A77" s="29">
        <f t="shared" si="1"/>
        <v>49583</v>
      </c>
      <c r="B77" s="41">
        <f t="shared" si="5"/>
        <v>50588.6345</v>
      </c>
      <c r="C77" s="41">
        <f t="shared" si="2"/>
        <v>36050.86</v>
      </c>
      <c r="D77" s="41">
        <f t="shared" si="3"/>
        <v>14537.7745</v>
      </c>
      <c r="E77" s="41">
        <v>0.0</v>
      </c>
      <c r="F77" s="41">
        <f t="shared" si="4"/>
        <v>8727363.952</v>
      </c>
    </row>
    <row r="78" ht="12.75" customHeight="1">
      <c r="A78" s="29">
        <f t="shared" si="1"/>
        <v>49614</v>
      </c>
      <c r="B78" s="41">
        <f t="shared" si="5"/>
        <v>50588.6345</v>
      </c>
      <c r="C78" s="41">
        <f t="shared" si="2"/>
        <v>35990.91</v>
      </c>
      <c r="D78" s="41">
        <f t="shared" si="3"/>
        <v>14597.7245</v>
      </c>
      <c r="E78" s="41">
        <v>0.0</v>
      </c>
      <c r="F78" s="41">
        <f t="shared" si="4"/>
        <v>8712766.228</v>
      </c>
    </row>
    <row r="79" ht="12.75" customHeight="1">
      <c r="A79" s="29">
        <f t="shared" si="1"/>
        <v>49644</v>
      </c>
      <c r="B79" s="41">
        <f t="shared" si="5"/>
        <v>50588.6345</v>
      </c>
      <c r="C79" s="41">
        <f t="shared" si="2"/>
        <v>35930.71</v>
      </c>
      <c r="D79" s="41">
        <f t="shared" si="3"/>
        <v>14657.9245</v>
      </c>
      <c r="E79" s="41">
        <v>0.0</v>
      </c>
      <c r="F79" s="41">
        <f t="shared" si="4"/>
        <v>8698108.303</v>
      </c>
    </row>
    <row r="80" ht="12.75" customHeight="1">
      <c r="A80" s="29">
        <f t="shared" si="1"/>
        <v>49675</v>
      </c>
      <c r="B80" s="41">
        <f t="shared" si="5"/>
        <v>50588.6345</v>
      </c>
      <c r="C80" s="41">
        <f t="shared" si="2"/>
        <v>35870.26</v>
      </c>
      <c r="D80" s="41">
        <f t="shared" si="3"/>
        <v>14718.3745</v>
      </c>
      <c r="E80" s="41">
        <v>0.0</v>
      </c>
      <c r="F80" s="41">
        <f t="shared" si="4"/>
        <v>8683389.929</v>
      </c>
    </row>
    <row r="81" ht="12.75" customHeight="1">
      <c r="A81" s="29">
        <f t="shared" si="1"/>
        <v>49706</v>
      </c>
      <c r="B81" s="41">
        <f t="shared" si="5"/>
        <v>50588.6345</v>
      </c>
      <c r="C81" s="41">
        <f t="shared" si="2"/>
        <v>35809.57</v>
      </c>
      <c r="D81" s="41">
        <f t="shared" si="3"/>
        <v>14779.0645</v>
      </c>
      <c r="E81" s="41">
        <v>0.0</v>
      </c>
      <c r="F81" s="41">
        <f t="shared" si="4"/>
        <v>8668610.864</v>
      </c>
    </row>
    <row r="82" ht="12.75" customHeight="1">
      <c r="A82" s="29">
        <f t="shared" si="1"/>
        <v>49735</v>
      </c>
      <c r="B82" s="41">
        <f t="shared" si="5"/>
        <v>50588.6345</v>
      </c>
      <c r="C82" s="41">
        <f t="shared" si="2"/>
        <v>35748.62</v>
      </c>
      <c r="D82" s="41">
        <f t="shared" si="3"/>
        <v>14840.0145</v>
      </c>
      <c r="E82" s="41">
        <v>0.0</v>
      </c>
      <c r="F82" s="41">
        <f t="shared" si="4"/>
        <v>8653770.85</v>
      </c>
    </row>
    <row r="83" ht="12.75" customHeight="1">
      <c r="A83" s="29">
        <f t="shared" si="1"/>
        <v>49766</v>
      </c>
      <c r="B83" s="41">
        <f t="shared" si="5"/>
        <v>50588.6345</v>
      </c>
      <c r="C83" s="41">
        <f t="shared" si="2"/>
        <v>35687.42</v>
      </c>
      <c r="D83" s="41">
        <f t="shared" si="3"/>
        <v>14901.2145</v>
      </c>
      <c r="E83" s="41">
        <v>0.0</v>
      </c>
      <c r="F83" s="41">
        <f t="shared" si="4"/>
        <v>8638869.635</v>
      </c>
    </row>
    <row r="84" ht="12.75" customHeight="1">
      <c r="A84" s="29">
        <f t="shared" si="1"/>
        <v>49796</v>
      </c>
      <c r="B84" s="41">
        <f t="shared" si="5"/>
        <v>50588.6345</v>
      </c>
      <c r="C84" s="41">
        <f t="shared" si="2"/>
        <v>35625.97</v>
      </c>
      <c r="D84" s="41">
        <f t="shared" si="3"/>
        <v>14962.6645</v>
      </c>
      <c r="E84" s="41">
        <v>0.0</v>
      </c>
      <c r="F84" s="41">
        <f t="shared" si="4"/>
        <v>8623906.971</v>
      </c>
    </row>
    <row r="85" ht="12.75" customHeight="1">
      <c r="A85" s="29">
        <f t="shared" si="1"/>
        <v>49827</v>
      </c>
      <c r="B85" s="41">
        <f t="shared" si="5"/>
        <v>50588.6345</v>
      </c>
      <c r="C85" s="41">
        <f t="shared" si="2"/>
        <v>35564.26</v>
      </c>
      <c r="D85" s="41">
        <f t="shared" si="3"/>
        <v>15024.3745</v>
      </c>
      <c r="E85" s="41">
        <v>0.0</v>
      </c>
      <c r="F85" s="41">
        <f t="shared" si="4"/>
        <v>8608882.596</v>
      </c>
    </row>
    <row r="86" ht="12.75" customHeight="1">
      <c r="A86" s="29">
        <f t="shared" si="1"/>
        <v>49857</v>
      </c>
      <c r="B86" s="41">
        <f t="shared" si="5"/>
        <v>50588.6345</v>
      </c>
      <c r="C86" s="41">
        <f t="shared" si="2"/>
        <v>35502.3</v>
      </c>
      <c r="D86" s="41">
        <f t="shared" si="3"/>
        <v>15086.3345</v>
      </c>
      <c r="E86" s="41">
        <v>0.0</v>
      </c>
      <c r="F86" s="41">
        <f t="shared" si="4"/>
        <v>8593796.262</v>
      </c>
    </row>
    <row r="87" ht="12.75" customHeight="1">
      <c r="A87" s="29">
        <f t="shared" si="1"/>
        <v>49888</v>
      </c>
      <c r="B87" s="41">
        <f t="shared" si="5"/>
        <v>50588.6345</v>
      </c>
      <c r="C87" s="41">
        <f t="shared" si="2"/>
        <v>35440.09</v>
      </c>
      <c r="D87" s="41">
        <f t="shared" si="3"/>
        <v>15148.5445</v>
      </c>
      <c r="E87" s="41">
        <v>0.0</v>
      </c>
      <c r="F87" s="41">
        <f t="shared" si="4"/>
        <v>8578647.717</v>
      </c>
    </row>
    <row r="88" ht="12.75" customHeight="1">
      <c r="A88" s="29">
        <f t="shared" si="1"/>
        <v>49919</v>
      </c>
      <c r="B88" s="41">
        <f t="shared" si="5"/>
        <v>50588.6345</v>
      </c>
      <c r="C88" s="41">
        <f t="shared" si="2"/>
        <v>35377.62</v>
      </c>
      <c r="D88" s="41">
        <f t="shared" si="3"/>
        <v>15211.0145</v>
      </c>
      <c r="E88" s="41">
        <v>0.0</v>
      </c>
      <c r="F88" s="41">
        <f t="shared" si="4"/>
        <v>8563436.703</v>
      </c>
    </row>
    <row r="89" ht="12.75" customHeight="1">
      <c r="A89" s="29">
        <f t="shared" si="1"/>
        <v>49949</v>
      </c>
      <c r="B89" s="41">
        <f t="shared" si="5"/>
        <v>50588.6345</v>
      </c>
      <c r="C89" s="41">
        <f t="shared" si="2"/>
        <v>35314.89</v>
      </c>
      <c r="D89" s="41">
        <f t="shared" si="3"/>
        <v>15273.7445</v>
      </c>
      <c r="E89" s="41">
        <v>0.0</v>
      </c>
      <c r="F89" s="41">
        <f t="shared" si="4"/>
        <v>8548162.958</v>
      </c>
    </row>
    <row r="90" ht="12.75" customHeight="1">
      <c r="A90" s="29">
        <f t="shared" si="1"/>
        <v>49980</v>
      </c>
      <c r="B90" s="41">
        <f t="shared" si="5"/>
        <v>50588.6345</v>
      </c>
      <c r="C90" s="41">
        <f t="shared" si="2"/>
        <v>35251.9</v>
      </c>
      <c r="D90" s="41">
        <f t="shared" si="3"/>
        <v>15336.7345</v>
      </c>
      <c r="E90" s="41">
        <v>0.0</v>
      </c>
      <c r="F90" s="41">
        <f t="shared" si="4"/>
        <v>8532826.224</v>
      </c>
    </row>
    <row r="91" ht="12.75" customHeight="1">
      <c r="A91" s="29">
        <f t="shared" si="1"/>
        <v>50010</v>
      </c>
      <c r="B91" s="41">
        <f t="shared" si="5"/>
        <v>50588.6345</v>
      </c>
      <c r="C91" s="41">
        <f t="shared" si="2"/>
        <v>35188.65</v>
      </c>
      <c r="D91" s="41">
        <f t="shared" si="3"/>
        <v>15399.9845</v>
      </c>
      <c r="E91" s="41">
        <v>0.0</v>
      </c>
      <c r="F91" s="41">
        <f t="shared" si="4"/>
        <v>8517426.239</v>
      </c>
    </row>
    <row r="92" ht="12.75" customHeight="1">
      <c r="A92" s="29">
        <f t="shared" si="1"/>
        <v>50041</v>
      </c>
      <c r="B92" s="41">
        <f t="shared" si="5"/>
        <v>50588.6345</v>
      </c>
      <c r="C92" s="41">
        <f t="shared" si="2"/>
        <v>35125.15</v>
      </c>
      <c r="D92" s="41">
        <f t="shared" si="3"/>
        <v>15463.4845</v>
      </c>
      <c r="E92" s="41">
        <v>0.0</v>
      </c>
      <c r="F92" s="41">
        <f t="shared" si="4"/>
        <v>8501962.755</v>
      </c>
    </row>
    <row r="93" ht="12.75" customHeight="1">
      <c r="A93" s="29">
        <f t="shared" si="1"/>
        <v>50072</v>
      </c>
      <c r="B93" s="41">
        <f t="shared" si="5"/>
        <v>50588.6345</v>
      </c>
      <c r="C93" s="41">
        <f t="shared" si="2"/>
        <v>35061.38</v>
      </c>
      <c r="D93" s="41">
        <f t="shared" si="3"/>
        <v>15527.2545</v>
      </c>
      <c r="E93" s="41">
        <v>0.0</v>
      </c>
      <c r="F93" s="41">
        <f t="shared" si="4"/>
        <v>8486435.5</v>
      </c>
    </row>
    <row r="94" ht="12.75" customHeight="1">
      <c r="A94" s="29">
        <f t="shared" si="1"/>
        <v>50100</v>
      </c>
      <c r="B94" s="41">
        <f t="shared" si="5"/>
        <v>50588.6345</v>
      </c>
      <c r="C94" s="41">
        <f t="shared" si="2"/>
        <v>34997.34</v>
      </c>
      <c r="D94" s="41">
        <f t="shared" si="3"/>
        <v>15591.2945</v>
      </c>
      <c r="E94" s="41">
        <v>0.0</v>
      </c>
      <c r="F94" s="41">
        <f t="shared" si="4"/>
        <v>8470844.206</v>
      </c>
    </row>
    <row r="95" ht="12.75" customHeight="1">
      <c r="A95" s="29">
        <f t="shared" si="1"/>
        <v>50131</v>
      </c>
      <c r="B95" s="41">
        <f t="shared" si="5"/>
        <v>50588.6345</v>
      </c>
      <c r="C95" s="41">
        <f t="shared" si="2"/>
        <v>34933.05</v>
      </c>
      <c r="D95" s="41">
        <f t="shared" si="3"/>
        <v>15655.5845</v>
      </c>
      <c r="E95" s="41">
        <v>0.0</v>
      </c>
      <c r="F95" s="41">
        <f t="shared" si="4"/>
        <v>8455188.622</v>
      </c>
    </row>
    <row r="96" ht="12.75" customHeight="1">
      <c r="A96" s="29">
        <f t="shared" si="1"/>
        <v>50161</v>
      </c>
      <c r="B96" s="41">
        <f t="shared" si="5"/>
        <v>50588.6345</v>
      </c>
      <c r="C96" s="41">
        <f t="shared" si="2"/>
        <v>34868.48</v>
      </c>
      <c r="D96" s="41">
        <f t="shared" si="3"/>
        <v>15720.1545</v>
      </c>
      <c r="E96" s="41">
        <v>0.0</v>
      </c>
      <c r="F96" s="41">
        <f t="shared" si="4"/>
        <v>8439468.467</v>
      </c>
    </row>
    <row r="97" ht="12.75" customHeight="1">
      <c r="A97" s="29">
        <f t="shared" si="1"/>
        <v>50192</v>
      </c>
      <c r="B97" s="41">
        <f t="shared" si="5"/>
        <v>50588.6345</v>
      </c>
      <c r="C97" s="41">
        <f t="shared" si="2"/>
        <v>34803.65</v>
      </c>
      <c r="D97" s="41">
        <f t="shared" si="3"/>
        <v>15784.9845</v>
      </c>
      <c r="E97" s="41">
        <v>0.0</v>
      </c>
      <c r="F97" s="41">
        <f t="shared" si="4"/>
        <v>8423683.483</v>
      </c>
    </row>
    <row r="98" ht="12.75" customHeight="1">
      <c r="A98" s="29">
        <f t="shared" si="1"/>
        <v>50222</v>
      </c>
      <c r="B98" s="41">
        <f t="shared" si="5"/>
        <v>50588.6345</v>
      </c>
      <c r="C98" s="41">
        <f t="shared" si="2"/>
        <v>34738.56</v>
      </c>
      <c r="D98" s="41">
        <f t="shared" si="3"/>
        <v>15850.0745</v>
      </c>
      <c r="E98" s="41">
        <v>0.0</v>
      </c>
      <c r="F98" s="41">
        <f t="shared" si="4"/>
        <v>8407833.408</v>
      </c>
    </row>
    <row r="99" ht="12.75" customHeight="1">
      <c r="A99" s="29">
        <f t="shared" si="1"/>
        <v>50253</v>
      </c>
      <c r="B99" s="41">
        <f t="shared" si="5"/>
        <v>50588.6345</v>
      </c>
      <c r="C99" s="41">
        <f t="shared" si="2"/>
        <v>34673.19</v>
      </c>
      <c r="D99" s="41">
        <f t="shared" si="3"/>
        <v>15915.4445</v>
      </c>
      <c r="E99" s="41">
        <v>0.0</v>
      </c>
      <c r="F99" s="41">
        <f t="shared" si="4"/>
        <v>8391917.964</v>
      </c>
    </row>
    <row r="100" ht="12.75" customHeight="1">
      <c r="A100" s="29">
        <f t="shared" si="1"/>
        <v>50284</v>
      </c>
      <c r="B100" s="41">
        <f t="shared" si="5"/>
        <v>50588.6345</v>
      </c>
      <c r="C100" s="41">
        <f t="shared" si="2"/>
        <v>34607.56</v>
      </c>
      <c r="D100" s="41">
        <f t="shared" si="3"/>
        <v>15981.0745</v>
      </c>
      <c r="E100" s="41">
        <v>0.0</v>
      </c>
      <c r="F100" s="41">
        <f t="shared" si="4"/>
        <v>8375936.889</v>
      </c>
    </row>
    <row r="101" ht="12.75" customHeight="1">
      <c r="A101" s="29">
        <f t="shared" si="1"/>
        <v>50314</v>
      </c>
      <c r="B101" s="41">
        <f t="shared" si="5"/>
        <v>50588.6345</v>
      </c>
      <c r="C101" s="41">
        <f t="shared" si="2"/>
        <v>34541.66</v>
      </c>
      <c r="D101" s="41">
        <f t="shared" si="3"/>
        <v>16046.9745</v>
      </c>
      <c r="E101" s="41">
        <v>0.0</v>
      </c>
      <c r="F101" s="41">
        <f t="shared" si="4"/>
        <v>8359889.915</v>
      </c>
    </row>
    <row r="102" ht="12.75" customHeight="1">
      <c r="A102" s="29">
        <f t="shared" si="1"/>
        <v>50345</v>
      </c>
      <c r="B102" s="41">
        <f t="shared" si="5"/>
        <v>50588.6345</v>
      </c>
      <c r="C102" s="41">
        <f t="shared" si="2"/>
        <v>34475.48</v>
      </c>
      <c r="D102" s="41">
        <f t="shared" si="3"/>
        <v>16113.1545</v>
      </c>
      <c r="E102" s="41">
        <v>0.0</v>
      </c>
      <c r="F102" s="41">
        <f t="shared" si="4"/>
        <v>8343776.76</v>
      </c>
    </row>
    <row r="103" ht="12.75" customHeight="1">
      <c r="A103" s="29">
        <f t="shared" si="1"/>
        <v>50375</v>
      </c>
      <c r="B103" s="41">
        <f t="shared" si="5"/>
        <v>50588.6345</v>
      </c>
      <c r="C103" s="41">
        <f t="shared" si="2"/>
        <v>34409.03</v>
      </c>
      <c r="D103" s="41">
        <f t="shared" si="3"/>
        <v>16179.6045</v>
      </c>
      <c r="E103" s="41">
        <v>0.0</v>
      </c>
      <c r="F103" s="41">
        <f t="shared" si="4"/>
        <v>8327597.156</v>
      </c>
    </row>
    <row r="104" ht="12.75" customHeight="1">
      <c r="A104" s="29">
        <f t="shared" si="1"/>
        <v>50406</v>
      </c>
      <c r="B104" s="41">
        <f t="shared" si="5"/>
        <v>50588.6345</v>
      </c>
      <c r="C104" s="41">
        <f t="shared" si="2"/>
        <v>34342.31</v>
      </c>
      <c r="D104" s="41">
        <f t="shared" si="3"/>
        <v>16246.3245</v>
      </c>
      <c r="E104" s="41">
        <v>0.0</v>
      </c>
      <c r="F104" s="41">
        <f t="shared" si="4"/>
        <v>8311350.831</v>
      </c>
    </row>
    <row r="105" ht="12.75" customHeight="1">
      <c r="A105" s="29">
        <f t="shared" si="1"/>
        <v>50437</v>
      </c>
      <c r="B105" s="41">
        <f t="shared" si="5"/>
        <v>50588.6345</v>
      </c>
      <c r="C105" s="41">
        <f t="shared" si="2"/>
        <v>34275.31</v>
      </c>
      <c r="D105" s="41">
        <f t="shared" si="3"/>
        <v>16313.3245</v>
      </c>
      <c r="E105" s="41">
        <v>0.0</v>
      </c>
      <c r="F105" s="41">
        <f t="shared" si="4"/>
        <v>8295037.507</v>
      </c>
    </row>
    <row r="106" ht="12.75" customHeight="1">
      <c r="A106" s="29">
        <f t="shared" si="1"/>
        <v>50465</v>
      </c>
      <c r="B106" s="41">
        <f t="shared" si="5"/>
        <v>50588.6345</v>
      </c>
      <c r="C106" s="41">
        <f t="shared" si="2"/>
        <v>34208.03</v>
      </c>
      <c r="D106" s="41">
        <f t="shared" si="3"/>
        <v>16380.6045</v>
      </c>
      <c r="E106" s="41">
        <v>0.0</v>
      </c>
      <c r="F106" s="41">
        <f t="shared" si="4"/>
        <v>8278656.902</v>
      </c>
    </row>
    <row r="107" ht="12.75" customHeight="1">
      <c r="A107" s="29">
        <f t="shared" si="1"/>
        <v>50496</v>
      </c>
      <c r="B107" s="41">
        <f t="shared" si="5"/>
        <v>50588.6345</v>
      </c>
      <c r="C107" s="41">
        <f t="shared" si="2"/>
        <v>34140.48</v>
      </c>
      <c r="D107" s="41">
        <f t="shared" si="3"/>
        <v>16448.1545</v>
      </c>
      <c r="E107" s="41">
        <v>0.0</v>
      </c>
      <c r="F107" s="41">
        <f t="shared" si="4"/>
        <v>8262208.748</v>
      </c>
    </row>
    <row r="108" ht="12.75" customHeight="1">
      <c r="A108" s="29">
        <f t="shared" si="1"/>
        <v>50526</v>
      </c>
      <c r="B108" s="41">
        <f t="shared" si="5"/>
        <v>50588.6345</v>
      </c>
      <c r="C108" s="41">
        <f t="shared" si="2"/>
        <v>34072.65</v>
      </c>
      <c r="D108" s="41">
        <f t="shared" si="3"/>
        <v>16515.9845</v>
      </c>
      <c r="E108" s="41">
        <v>0.0</v>
      </c>
      <c r="F108" s="41">
        <f t="shared" si="4"/>
        <v>8245692.763</v>
      </c>
    </row>
    <row r="109" ht="12.75" customHeight="1">
      <c r="A109" s="29">
        <f t="shared" si="1"/>
        <v>50557</v>
      </c>
      <c r="B109" s="41">
        <f t="shared" si="5"/>
        <v>50588.6345</v>
      </c>
      <c r="C109" s="41">
        <f t="shared" si="2"/>
        <v>34004.54</v>
      </c>
      <c r="D109" s="41">
        <f t="shared" si="3"/>
        <v>16584.0945</v>
      </c>
      <c r="E109" s="41">
        <v>0.0</v>
      </c>
      <c r="F109" s="41">
        <f t="shared" si="4"/>
        <v>8229108.669</v>
      </c>
    </row>
    <row r="110" ht="12.75" customHeight="1">
      <c r="A110" s="29">
        <f t="shared" si="1"/>
        <v>50587</v>
      </c>
      <c r="B110" s="41">
        <f t="shared" si="5"/>
        <v>50588.6345</v>
      </c>
      <c r="C110" s="41">
        <f t="shared" si="2"/>
        <v>33936.15</v>
      </c>
      <c r="D110" s="41">
        <f t="shared" si="3"/>
        <v>16652.4845</v>
      </c>
      <c r="E110" s="41">
        <v>0.0</v>
      </c>
      <c r="F110" s="41">
        <f t="shared" si="4"/>
        <v>8212456.184</v>
      </c>
    </row>
    <row r="111" ht="12.75" customHeight="1">
      <c r="A111" s="29">
        <f t="shared" si="1"/>
        <v>50618</v>
      </c>
      <c r="B111" s="41">
        <f t="shared" si="5"/>
        <v>50588.6345</v>
      </c>
      <c r="C111" s="41">
        <f t="shared" si="2"/>
        <v>33867.48</v>
      </c>
      <c r="D111" s="41">
        <f t="shared" si="3"/>
        <v>16721.1545</v>
      </c>
      <c r="E111" s="41">
        <v>0.0</v>
      </c>
      <c r="F111" s="41">
        <f t="shared" si="4"/>
        <v>8195735.03</v>
      </c>
    </row>
    <row r="112" ht="12.75" customHeight="1">
      <c r="A112" s="29">
        <f t="shared" si="1"/>
        <v>50649</v>
      </c>
      <c r="B112" s="41">
        <f t="shared" si="5"/>
        <v>50588.6345</v>
      </c>
      <c r="C112" s="41">
        <f t="shared" si="2"/>
        <v>33798.52</v>
      </c>
      <c r="D112" s="41">
        <f t="shared" si="3"/>
        <v>16790.1145</v>
      </c>
      <c r="E112" s="41">
        <v>0.0</v>
      </c>
      <c r="F112" s="41">
        <f t="shared" si="4"/>
        <v>8178944.915</v>
      </c>
    </row>
    <row r="113" ht="12.75" customHeight="1">
      <c r="A113" s="29">
        <f t="shared" si="1"/>
        <v>50679</v>
      </c>
      <c r="B113" s="41">
        <f t="shared" si="5"/>
        <v>50588.6345</v>
      </c>
      <c r="C113" s="41">
        <f t="shared" si="2"/>
        <v>33729.28</v>
      </c>
      <c r="D113" s="41">
        <f t="shared" si="3"/>
        <v>16859.3545</v>
      </c>
      <c r="E113" s="41">
        <v>0.0</v>
      </c>
      <c r="F113" s="41">
        <f t="shared" si="4"/>
        <v>8162085.561</v>
      </c>
    </row>
    <row r="114" ht="12.75" customHeight="1">
      <c r="A114" s="29">
        <f t="shared" si="1"/>
        <v>50710</v>
      </c>
      <c r="B114" s="41">
        <f t="shared" si="5"/>
        <v>50588.6345</v>
      </c>
      <c r="C114" s="41">
        <f t="shared" si="2"/>
        <v>33659.75</v>
      </c>
      <c r="D114" s="41">
        <f t="shared" si="3"/>
        <v>16928.8845</v>
      </c>
      <c r="E114" s="41">
        <v>0.0</v>
      </c>
      <c r="F114" s="41">
        <f t="shared" si="4"/>
        <v>8145156.676</v>
      </c>
    </row>
    <row r="115" ht="12.75" customHeight="1">
      <c r="A115" s="29">
        <f t="shared" si="1"/>
        <v>50740</v>
      </c>
      <c r="B115" s="41">
        <f t="shared" si="5"/>
        <v>50588.6345</v>
      </c>
      <c r="C115" s="41">
        <f t="shared" si="2"/>
        <v>33589.94</v>
      </c>
      <c r="D115" s="41">
        <f t="shared" si="3"/>
        <v>16998.6945</v>
      </c>
      <c r="E115" s="41">
        <v>0.0</v>
      </c>
      <c r="F115" s="41">
        <f t="shared" si="4"/>
        <v>8128157.982</v>
      </c>
    </row>
    <row r="116" ht="12.75" customHeight="1">
      <c r="A116" s="29">
        <f t="shared" si="1"/>
        <v>50771</v>
      </c>
      <c r="B116" s="41">
        <f t="shared" si="5"/>
        <v>50588.6345</v>
      </c>
      <c r="C116" s="41">
        <f t="shared" si="2"/>
        <v>33519.84</v>
      </c>
      <c r="D116" s="41">
        <f t="shared" si="3"/>
        <v>17068.7945</v>
      </c>
      <c r="E116" s="41">
        <v>0.0</v>
      </c>
      <c r="F116" s="41">
        <f t="shared" si="4"/>
        <v>8111089.187</v>
      </c>
    </row>
    <row r="117" ht="12.75" customHeight="1">
      <c r="A117" s="29">
        <f t="shared" si="1"/>
        <v>50802</v>
      </c>
      <c r="B117" s="41">
        <f t="shared" si="5"/>
        <v>50588.6345</v>
      </c>
      <c r="C117" s="41">
        <f t="shared" si="2"/>
        <v>33449.45</v>
      </c>
      <c r="D117" s="41">
        <f t="shared" si="3"/>
        <v>17139.1845</v>
      </c>
      <c r="E117" s="41">
        <v>0.0</v>
      </c>
      <c r="F117" s="41">
        <f t="shared" si="4"/>
        <v>8093950.003</v>
      </c>
    </row>
    <row r="118" ht="12.75" customHeight="1">
      <c r="A118" s="29">
        <f t="shared" si="1"/>
        <v>50830</v>
      </c>
      <c r="B118" s="41">
        <f t="shared" si="5"/>
        <v>50588.6345</v>
      </c>
      <c r="C118" s="41">
        <f t="shared" si="2"/>
        <v>33378.77</v>
      </c>
      <c r="D118" s="41">
        <f t="shared" si="3"/>
        <v>17209.8645</v>
      </c>
      <c r="E118" s="41">
        <v>0.0</v>
      </c>
      <c r="F118" s="41">
        <f t="shared" si="4"/>
        <v>8076740.138</v>
      </c>
    </row>
    <row r="119" ht="12.75" customHeight="1">
      <c r="A119" s="29">
        <f t="shared" si="1"/>
        <v>50861</v>
      </c>
      <c r="B119" s="41">
        <f t="shared" si="5"/>
        <v>50588.6345</v>
      </c>
      <c r="C119" s="41">
        <f t="shared" si="2"/>
        <v>33307.79</v>
      </c>
      <c r="D119" s="41">
        <f t="shared" si="3"/>
        <v>17280.8445</v>
      </c>
      <c r="E119" s="41">
        <v>0.0</v>
      </c>
      <c r="F119" s="41">
        <f t="shared" si="4"/>
        <v>8059459.294</v>
      </c>
    </row>
    <row r="120" ht="12.75" customHeight="1">
      <c r="A120" s="29">
        <f t="shared" si="1"/>
        <v>50891</v>
      </c>
      <c r="B120" s="41">
        <f t="shared" si="5"/>
        <v>50588.6345</v>
      </c>
      <c r="C120" s="41">
        <f t="shared" si="2"/>
        <v>33236.53</v>
      </c>
      <c r="D120" s="41">
        <f t="shared" si="3"/>
        <v>17352.1045</v>
      </c>
      <c r="E120" s="41">
        <v>0.0</v>
      </c>
      <c r="F120" s="41">
        <f t="shared" si="4"/>
        <v>8042107.189</v>
      </c>
    </row>
    <row r="121" ht="12.75" customHeight="1">
      <c r="A121" s="29">
        <f t="shared" si="1"/>
        <v>50922</v>
      </c>
      <c r="B121" s="41">
        <f t="shared" si="5"/>
        <v>50588.6345</v>
      </c>
      <c r="C121" s="41">
        <f t="shared" si="2"/>
        <v>33164.97</v>
      </c>
      <c r="D121" s="41">
        <f t="shared" si="3"/>
        <v>17423.6645</v>
      </c>
      <c r="E121" s="41">
        <v>0.0</v>
      </c>
      <c r="F121" s="41">
        <f t="shared" si="4"/>
        <v>8024683.525</v>
      </c>
    </row>
    <row r="122" ht="12.75" customHeight="1">
      <c r="A122" s="29">
        <f t="shared" si="1"/>
        <v>50952</v>
      </c>
      <c r="B122" s="41">
        <f t="shared" si="5"/>
        <v>50588.6345</v>
      </c>
      <c r="C122" s="41">
        <f t="shared" si="2"/>
        <v>33093.12</v>
      </c>
      <c r="D122" s="41">
        <f t="shared" si="3"/>
        <v>17495.5145</v>
      </c>
      <c r="E122" s="41">
        <v>0.0</v>
      </c>
      <c r="F122" s="41">
        <f t="shared" si="4"/>
        <v>8007188.01</v>
      </c>
    </row>
    <row r="123" ht="12.75" customHeight="1">
      <c r="A123" s="29">
        <f t="shared" si="1"/>
        <v>50983</v>
      </c>
      <c r="B123" s="41">
        <f t="shared" si="5"/>
        <v>50588.6345</v>
      </c>
      <c r="C123" s="41">
        <f t="shared" si="2"/>
        <v>33020.97</v>
      </c>
      <c r="D123" s="41">
        <f t="shared" si="3"/>
        <v>17567.6645</v>
      </c>
      <c r="E123" s="41">
        <v>0.0</v>
      </c>
      <c r="F123" s="41">
        <f t="shared" si="4"/>
        <v>7989620.346</v>
      </c>
    </row>
    <row r="124" ht="12.75" customHeight="1">
      <c r="A124" s="29">
        <f t="shared" si="1"/>
        <v>51014</v>
      </c>
      <c r="B124" s="41">
        <f t="shared" si="5"/>
        <v>50588.6345</v>
      </c>
      <c r="C124" s="41">
        <f t="shared" si="2"/>
        <v>32948.52</v>
      </c>
      <c r="D124" s="41">
        <f t="shared" si="3"/>
        <v>17640.1145</v>
      </c>
      <c r="E124" s="41">
        <v>0.0</v>
      </c>
      <c r="F124" s="41">
        <f t="shared" si="4"/>
        <v>7971980.231</v>
      </c>
    </row>
    <row r="125" ht="12.75" customHeight="1">
      <c r="A125" s="29">
        <f t="shared" si="1"/>
        <v>51044</v>
      </c>
      <c r="B125" s="41">
        <f t="shared" si="5"/>
        <v>50588.6345</v>
      </c>
      <c r="C125" s="41">
        <f t="shared" si="2"/>
        <v>32875.77</v>
      </c>
      <c r="D125" s="41">
        <f t="shared" si="3"/>
        <v>17712.8645</v>
      </c>
      <c r="E125" s="41">
        <v>0.0</v>
      </c>
      <c r="F125" s="41">
        <f t="shared" si="4"/>
        <v>7954267.367</v>
      </c>
    </row>
    <row r="126" ht="12.75" customHeight="1">
      <c r="A126" s="29">
        <f t="shared" si="1"/>
        <v>51075</v>
      </c>
      <c r="B126" s="41">
        <f t="shared" si="5"/>
        <v>50588.6345</v>
      </c>
      <c r="C126" s="41">
        <f t="shared" si="2"/>
        <v>32802.73</v>
      </c>
      <c r="D126" s="41">
        <f t="shared" si="3"/>
        <v>17785.9045</v>
      </c>
      <c r="E126" s="41">
        <v>0.0</v>
      </c>
      <c r="F126" s="41">
        <f t="shared" si="4"/>
        <v>7936481.462</v>
      </c>
    </row>
    <row r="127" ht="12.75" customHeight="1">
      <c r="A127" s="29">
        <f t="shared" si="1"/>
        <v>51105</v>
      </c>
      <c r="B127" s="41">
        <f t="shared" si="5"/>
        <v>50588.6345</v>
      </c>
      <c r="C127" s="41">
        <f t="shared" si="2"/>
        <v>32729.38</v>
      </c>
      <c r="D127" s="41">
        <f t="shared" si="3"/>
        <v>17859.2545</v>
      </c>
      <c r="E127" s="41">
        <v>0.0</v>
      </c>
      <c r="F127" s="41">
        <f t="shared" si="4"/>
        <v>7918622.208</v>
      </c>
    </row>
    <row r="128" ht="12.75" customHeight="1">
      <c r="A128" s="29">
        <f t="shared" si="1"/>
        <v>51136</v>
      </c>
      <c r="B128" s="41">
        <f t="shared" si="5"/>
        <v>50588.6345</v>
      </c>
      <c r="C128" s="41">
        <f t="shared" si="2"/>
        <v>32655.73</v>
      </c>
      <c r="D128" s="41">
        <f t="shared" si="3"/>
        <v>17932.9045</v>
      </c>
      <c r="E128" s="41">
        <v>0.0</v>
      </c>
      <c r="F128" s="41">
        <f t="shared" si="4"/>
        <v>7900689.303</v>
      </c>
    </row>
    <row r="129" ht="12.75" customHeight="1">
      <c r="A129" s="29">
        <f t="shared" si="1"/>
        <v>51167</v>
      </c>
      <c r="B129" s="41">
        <f t="shared" si="5"/>
        <v>50588.6345</v>
      </c>
      <c r="C129" s="41">
        <f t="shared" si="2"/>
        <v>32581.77</v>
      </c>
      <c r="D129" s="41">
        <f t="shared" si="3"/>
        <v>18006.8645</v>
      </c>
      <c r="E129" s="41">
        <v>0.0</v>
      </c>
      <c r="F129" s="41">
        <f t="shared" si="4"/>
        <v>7882682.439</v>
      </c>
    </row>
    <row r="130" ht="12.75" customHeight="1">
      <c r="A130" s="29">
        <f t="shared" si="1"/>
        <v>51196</v>
      </c>
      <c r="B130" s="41">
        <f t="shared" si="5"/>
        <v>50588.6345</v>
      </c>
      <c r="C130" s="41">
        <f t="shared" si="2"/>
        <v>32507.52</v>
      </c>
      <c r="D130" s="41">
        <f t="shared" si="3"/>
        <v>18081.1145</v>
      </c>
      <c r="E130" s="41">
        <v>0.0</v>
      </c>
      <c r="F130" s="41">
        <f t="shared" si="4"/>
        <v>7864601.324</v>
      </c>
    </row>
    <row r="131" ht="12.75" customHeight="1">
      <c r="A131" s="29">
        <f t="shared" si="1"/>
        <v>51227</v>
      </c>
      <c r="B131" s="41">
        <f t="shared" si="5"/>
        <v>50588.6345</v>
      </c>
      <c r="C131" s="41">
        <f t="shared" si="2"/>
        <v>32432.95</v>
      </c>
      <c r="D131" s="41">
        <f t="shared" si="3"/>
        <v>18155.6845</v>
      </c>
      <c r="E131" s="41">
        <v>0.0</v>
      </c>
      <c r="F131" s="41">
        <f t="shared" si="4"/>
        <v>7846445.64</v>
      </c>
    </row>
    <row r="132" ht="12.75" customHeight="1">
      <c r="A132" s="29">
        <f t="shared" si="1"/>
        <v>51257</v>
      </c>
      <c r="B132" s="41">
        <f t="shared" si="5"/>
        <v>50588.6345</v>
      </c>
      <c r="C132" s="41">
        <f t="shared" si="2"/>
        <v>32358.08</v>
      </c>
      <c r="D132" s="41">
        <f t="shared" si="3"/>
        <v>18230.5545</v>
      </c>
      <c r="E132" s="41">
        <v>0.0</v>
      </c>
      <c r="F132" s="41">
        <f t="shared" si="4"/>
        <v>7828215.085</v>
      </c>
    </row>
    <row r="133" ht="12.75" customHeight="1">
      <c r="A133" s="29">
        <f t="shared" si="1"/>
        <v>51288</v>
      </c>
      <c r="B133" s="41">
        <f t="shared" si="5"/>
        <v>50588.6345</v>
      </c>
      <c r="C133" s="41">
        <f t="shared" si="2"/>
        <v>32282.9</v>
      </c>
      <c r="D133" s="41">
        <f t="shared" si="3"/>
        <v>18305.7345</v>
      </c>
      <c r="E133" s="41">
        <v>0.0</v>
      </c>
      <c r="F133" s="41">
        <f t="shared" si="4"/>
        <v>7809909.351</v>
      </c>
    </row>
    <row r="134" ht="12.75" customHeight="1">
      <c r="A134" s="29">
        <f t="shared" si="1"/>
        <v>51318</v>
      </c>
      <c r="B134" s="41">
        <f t="shared" si="5"/>
        <v>50588.6345</v>
      </c>
      <c r="C134" s="41">
        <f t="shared" si="2"/>
        <v>32207.41</v>
      </c>
      <c r="D134" s="41">
        <f t="shared" si="3"/>
        <v>18381.2245</v>
      </c>
      <c r="E134" s="41">
        <v>0.0</v>
      </c>
      <c r="F134" s="41">
        <f t="shared" si="4"/>
        <v>7791528.126</v>
      </c>
    </row>
    <row r="135" ht="12.75" customHeight="1">
      <c r="A135" s="29">
        <f t="shared" si="1"/>
        <v>51349</v>
      </c>
      <c r="B135" s="41">
        <f t="shared" si="5"/>
        <v>50588.6345</v>
      </c>
      <c r="C135" s="41">
        <f t="shared" si="2"/>
        <v>32131.6</v>
      </c>
      <c r="D135" s="41">
        <f t="shared" si="3"/>
        <v>18457.0345</v>
      </c>
      <c r="E135" s="41">
        <v>0.0</v>
      </c>
      <c r="F135" s="41">
        <f t="shared" si="4"/>
        <v>7773071.092</v>
      </c>
    </row>
    <row r="136" ht="12.75" customHeight="1">
      <c r="A136" s="29">
        <f t="shared" si="1"/>
        <v>51380</v>
      </c>
      <c r="B136" s="41">
        <f t="shared" si="5"/>
        <v>50588.6345</v>
      </c>
      <c r="C136" s="41">
        <f t="shared" si="2"/>
        <v>32055.49</v>
      </c>
      <c r="D136" s="41">
        <f t="shared" si="3"/>
        <v>18533.1445</v>
      </c>
      <c r="E136" s="41">
        <v>0.0</v>
      </c>
      <c r="F136" s="41">
        <f t="shared" si="4"/>
        <v>7754537.947</v>
      </c>
    </row>
    <row r="137" ht="12.75" customHeight="1">
      <c r="A137" s="29">
        <f t="shared" si="1"/>
        <v>51410</v>
      </c>
      <c r="B137" s="41">
        <f t="shared" si="5"/>
        <v>50588.6345</v>
      </c>
      <c r="C137" s="41">
        <f t="shared" si="2"/>
        <v>31979.06</v>
      </c>
      <c r="D137" s="41">
        <f t="shared" si="3"/>
        <v>18609.5745</v>
      </c>
      <c r="E137" s="41">
        <v>0.0</v>
      </c>
      <c r="F137" s="41">
        <f t="shared" si="4"/>
        <v>7735928.373</v>
      </c>
    </row>
    <row r="138" ht="12.75" customHeight="1">
      <c r="A138" s="29">
        <f t="shared" si="1"/>
        <v>51441</v>
      </c>
      <c r="B138" s="41">
        <f t="shared" si="5"/>
        <v>50588.6345</v>
      </c>
      <c r="C138" s="41">
        <f t="shared" si="2"/>
        <v>31902.31</v>
      </c>
      <c r="D138" s="41">
        <f t="shared" si="3"/>
        <v>18686.3245</v>
      </c>
      <c r="E138" s="41">
        <v>0.0</v>
      </c>
      <c r="F138" s="41">
        <f t="shared" si="4"/>
        <v>7717242.048</v>
      </c>
    </row>
    <row r="139" ht="12.75" customHeight="1">
      <c r="A139" s="29">
        <f t="shared" si="1"/>
        <v>51471</v>
      </c>
      <c r="B139" s="41">
        <f t="shared" si="5"/>
        <v>50588.6345</v>
      </c>
      <c r="C139" s="41">
        <f t="shared" si="2"/>
        <v>31825.25</v>
      </c>
      <c r="D139" s="41">
        <f t="shared" si="3"/>
        <v>18763.3845</v>
      </c>
      <c r="E139" s="41">
        <v>0.0</v>
      </c>
      <c r="F139" s="41">
        <f t="shared" si="4"/>
        <v>7698478.664</v>
      </c>
    </row>
    <row r="140" ht="12.75" customHeight="1">
      <c r="A140" s="29">
        <f t="shared" si="1"/>
        <v>51502</v>
      </c>
      <c r="B140" s="41">
        <f t="shared" si="5"/>
        <v>50588.6345</v>
      </c>
      <c r="C140" s="41">
        <f t="shared" si="2"/>
        <v>31747.88</v>
      </c>
      <c r="D140" s="41">
        <f t="shared" si="3"/>
        <v>18840.7545</v>
      </c>
      <c r="E140" s="41">
        <v>0.0</v>
      </c>
      <c r="F140" s="41">
        <f t="shared" si="4"/>
        <v>7679637.909</v>
      </c>
    </row>
    <row r="141" ht="12.75" customHeight="1">
      <c r="A141" s="29">
        <f t="shared" si="1"/>
        <v>51533</v>
      </c>
      <c r="B141" s="41">
        <f t="shared" si="5"/>
        <v>50588.6345</v>
      </c>
      <c r="C141" s="41">
        <f t="shared" si="2"/>
        <v>31670.18</v>
      </c>
      <c r="D141" s="41">
        <f t="shared" si="3"/>
        <v>18918.4545</v>
      </c>
      <c r="E141" s="41">
        <v>0.0</v>
      </c>
      <c r="F141" s="41">
        <f t="shared" si="4"/>
        <v>7660719.455</v>
      </c>
    </row>
    <row r="142" ht="12.75" customHeight="1">
      <c r="A142" s="29">
        <f t="shared" si="1"/>
        <v>51561</v>
      </c>
      <c r="B142" s="41">
        <f t="shared" si="5"/>
        <v>50588.6345</v>
      </c>
      <c r="C142" s="41">
        <f t="shared" si="2"/>
        <v>31592.16</v>
      </c>
      <c r="D142" s="41">
        <f t="shared" si="3"/>
        <v>18996.4745</v>
      </c>
      <c r="E142" s="41">
        <v>0.0</v>
      </c>
      <c r="F142" s="41">
        <f t="shared" si="4"/>
        <v>7641722.98</v>
      </c>
    </row>
    <row r="143" ht="12.75" customHeight="1">
      <c r="A143" s="29">
        <f t="shared" si="1"/>
        <v>51592</v>
      </c>
      <c r="B143" s="41">
        <f t="shared" si="5"/>
        <v>50588.6345</v>
      </c>
      <c r="C143" s="41">
        <f t="shared" si="2"/>
        <v>31513.82</v>
      </c>
      <c r="D143" s="41">
        <f t="shared" si="3"/>
        <v>19074.8145</v>
      </c>
      <c r="E143" s="41">
        <v>0.0</v>
      </c>
      <c r="F143" s="41">
        <f t="shared" si="4"/>
        <v>7622648.166</v>
      </c>
    </row>
    <row r="144" ht="12.75" customHeight="1">
      <c r="A144" s="29">
        <f t="shared" si="1"/>
        <v>51622</v>
      </c>
      <c r="B144" s="41">
        <f t="shared" si="5"/>
        <v>50588.6345</v>
      </c>
      <c r="C144" s="41">
        <f t="shared" si="2"/>
        <v>31435.16</v>
      </c>
      <c r="D144" s="41">
        <f t="shared" si="3"/>
        <v>19153.4745</v>
      </c>
      <c r="E144" s="41">
        <v>0.0</v>
      </c>
      <c r="F144" s="41">
        <f t="shared" si="4"/>
        <v>7603494.691</v>
      </c>
    </row>
    <row r="145" ht="12.75" customHeight="1">
      <c r="A145" s="29">
        <f t="shared" si="1"/>
        <v>51653</v>
      </c>
      <c r="B145" s="41">
        <f t="shared" si="5"/>
        <v>50588.6345</v>
      </c>
      <c r="C145" s="41">
        <f t="shared" si="2"/>
        <v>31356.17</v>
      </c>
      <c r="D145" s="41">
        <f t="shared" si="3"/>
        <v>19232.4645</v>
      </c>
      <c r="E145" s="41">
        <v>0.0</v>
      </c>
      <c r="F145" s="41">
        <f t="shared" si="4"/>
        <v>7584262.227</v>
      </c>
    </row>
    <row r="146" ht="12.75" customHeight="1">
      <c r="A146" s="29">
        <f t="shared" si="1"/>
        <v>51683</v>
      </c>
      <c r="B146" s="41">
        <f t="shared" si="5"/>
        <v>50588.6345</v>
      </c>
      <c r="C146" s="41">
        <f t="shared" si="2"/>
        <v>31276.86</v>
      </c>
      <c r="D146" s="41">
        <f t="shared" si="3"/>
        <v>19311.7745</v>
      </c>
      <c r="E146" s="41">
        <v>0.0</v>
      </c>
      <c r="F146" s="41">
        <f t="shared" si="4"/>
        <v>7564950.452</v>
      </c>
    </row>
    <row r="147" ht="12.75" customHeight="1">
      <c r="A147" s="29">
        <f t="shared" si="1"/>
        <v>51714</v>
      </c>
      <c r="B147" s="41">
        <f t="shared" si="5"/>
        <v>50588.6345</v>
      </c>
      <c r="C147" s="41">
        <f t="shared" si="2"/>
        <v>31197.22</v>
      </c>
      <c r="D147" s="41">
        <f t="shared" si="3"/>
        <v>19391.4145</v>
      </c>
      <c r="E147" s="41">
        <v>0.0</v>
      </c>
      <c r="F147" s="41">
        <f t="shared" si="4"/>
        <v>7545559.038</v>
      </c>
    </row>
    <row r="148" ht="12.75" customHeight="1">
      <c r="A148" s="29">
        <f t="shared" si="1"/>
        <v>51745</v>
      </c>
      <c r="B148" s="41">
        <f t="shared" si="5"/>
        <v>50588.6345</v>
      </c>
      <c r="C148" s="41">
        <f t="shared" si="2"/>
        <v>31117.25</v>
      </c>
      <c r="D148" s="41">
        <f t="shared" si="3"/>
        <v>19471.3845</v>
      </c>
      <c r="E148" s="41">
        <v>0.0</v>
      </c>
      <c r="F148" s="41">
        <f t="shared" si="4"/>
        <v>7526087.653</v>
      </c>
    </row>
    <row r="149" ht="12.75" customHeight="1">
      <c r="A149" s="29">
        <f t="shared" si="1"/>
        <v>51775</v>
      </c>
      <c r="B149" s="41">
        <f t="shared" si="5"/>
        <v>50588.6345</v>
      </c>
      <c r="C149" s="41">
        <f t="shared" si="2"/>
        <v>31036.95</v>
      </c>
      <c r="D149" s="41">
        <f t="shared" si="3"/>
        <v>19551.6845</v>
      </c>
      <c r="E149" s="41">
        <v>0.0</v>
      </c>
      <c r="F149" s="41">
        <f t="shared" si="4"/>
        <v>7506535.969</v>
      </c>
    </row>
    <row r="150" ht="12.75" customHeight="1">
      <c r="A150" s="29">
        <f t="shared" si="1"/>
        <v>51806</v>
      </c>
      <c r="B150" s="41">
        <f t="shared" si="5"/>
        <v>50588.6345</v>
      </c>
      <c r="C150" s="41">
        <f t="shared" si="2"/>
        <v>30956.32</v>
      </c>
      <c r="D150" s="41">
        <f t="shared" si="3"/>
        <v>19632.3145</v>
      </c>
      <c r="E150" s="41">
        <v>0.0</v>
      </c>
      <c r="F150" s="41">
        <f t="shared" si="4"/>
        <v>7486903.654</v>
      </c>
    </row>
    <row r="151" ht="12.75" customHeight="1">
      <c r="A151" s="29">
        <f t="shared" si="1"/>
        <v>51836</v>
      </c>
      <c r="B151" s="41">
        <f t="shared" si="5"/>
        <v>50588.6345</v>
      </c>
      <c r="C151" s="41">
        <f t="shared" si="2"/>
        <v>30875.36</v>
      </c>
      <c r="D151" s="41">
        <f t="shared" si="3"/>
        <v>19713.2745</v>
      </c>
      <c r="E151" s="41">
        <v>0.0</v>
      </c>
      <c r="F151" s="41">
        <f t="shared" si="4"/>
        <v>7467190.38</v>
      </c>
    </row>
    <row r="152" ht="12.75" customHeight="1">
      <c r="A152" s="29">
        <f t="shared" si="1"/>
        <v>51867</v>
      </c>
      <c r="B152" s="41">
        <f t="shared" si="5"/>
        <v>50588.6345</v>
      </c>
      <c r="C152" s="41">
        <f t="shared" si="2"/>
        <v>30794.06</v>
      </c>
      <c r="D152" s="41">
        <f t="shared" si="3"/>
        <v>19794.5745</v>
      </c>
      <c r="E152" s="41">
        <v>0.0</v>
      </c>
      <c r="F152" s="41">
        <f t="shared" si="4"/>
        <v>7447395.805</v>
      </c>
    </row>
    <row r="153" ht="12.75" customHeight="1">
      <c r="A153" s="29">
        <f t="shared" si="1"/>
        <v>51898</v>
      </c>
      <c r="B153" s="41">
        <f t="shared" si="5"/>
        <v>50588.6345</v>
      </c>
      <c r="C153" s="41">
        <f t="shared" si="2"/>
        <v>30712.43</v>
      </c>
      <c r="D153" s="41">
        <f t="shared" si="3"/>
        <v>19876.2045</v>
      </c>
      <c r="E153" s="41">
        <v>0.0</v>
      </c>
      <c r="F153" s="41">
        <f t="shared" si="4"/>
        <v>7427519.601</v>
      </c>
    </row>
    <row r="154" ht="12.75" customHeight="1">
      <c r="A154" s="29">
        <f t="shared" si="1"/>
        <v>51926</v>
      </c>
      <c r="B154" s="41">
        <f t="shared" si="5"/>
        <v>50588.6345</v>
      </c>
      <c r="C154" s="41">
        <f t="shared" si="2"/>
        <v>30630.46</v>
      </c>
      <c r="D154" s="41">
        <f t="shared" si="3"/>
        <v>19958.1745</v>
      </c>
      <c r="E154" s="41">
        <v>0.0</v>
      </c>
      <c r="F154" s="41">
        <f t="shared" si="4"/>
        <v>7407561.426</v>
      </c>
    </row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17">
    <mergeCell ref="B18:B19"/>
    <mergeCell ref="A18:A19"/>
    <mergeCell ref="C18:C19"/>
    <mergeCell ref="F18:F19"/>
    <mergeCell ref="E18:E19"/>
    <mergeCell ref="D18:D19"/>
    <mergeCell ref="A13:E13"/>
    <mergeCell ref="A14:E14"/>
    <mergeCell ref="A15:E15"/>
    <mergeCell ref="A16:E16"/>
    <mergeCell ref="A6:E6"/>
    <mergeCell ref="A7:E7"/>
    <mergeCell ref="A2:C2"/>
    <mergeCell ref="A5:E5"/>
    <mergeCell ref="A8:E8"/>
    <mergeCell ref="A11:E11"/>
    <mergeCell ref="A12:B12"/>
  </mergeCells>
  <printOptions/>
  <pageMargins bottom="0.75" footer="0.0" header="0.0" left="0.7" right="0.7" top="0.75"/>
  <pageSetup orientation="landscape"/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7.14"/>
    <col customWidth="1" min="2" max="2" width="21.0"/>
    <col customWidth="1" min="3" max="3" width="20.57"/>
    <col customWidth="1" min="4" max="4" width="15.14"/>
    <col customWidth="1" min="5" max="5" width="13.71"/>
    <col customWidth="1" min="6" max="6" width="25.29"/>
    <col customWidth="1" min="7" max="26" width="13.71"/>
  </cols>
  <sheetData>
    <row r="1" ht="12.75" customHeight="1">
      <c r="A1" s="19" t="s">
        <v>251</v>
      </c>
      <c r="B1" s="20"/>
      <c r="C1" s="20"/>
      <c r="D1" s="20"/>
      <c r="E1" s="20"/>
      <c r="F1" s="20"/>
    </row>
    <row r="2" ht="12.75" customHeight="1">
      <c r="A2" s="19" t="s">
        <v>252</v>
      </c>
      <c r="D2" s="20"/>
      <c r="E2" s="19" t="s">
        <v>253</v>
      </c>
      <c r="F2" s="21">
        <v>2.0100000000000002</v>
      </c>
    </row>
    <row r="3" ht="12.75" customHeight="1">
      <c r="A3" s="20"/>
      <c r="B3" s="19"/>
      <c r="C3" s="20"/>
      <c r="D3" s="20"/>
      <c r="E3" s="19"/>
      <c r="F3" s="19"/>
    </row>
    <row r="4" ht="12.75" customHeight="1">
      <c r="A4" s="22" t="s">
        <v>254</v>
      </c>
      <c r="B4" s="20"/>
      <c r="C4" s="20"/>
      <c r="D4" s="20"/>
      <c r="E4" s="20"/>
      <c r="F4" s="20"/>
    </row>
    <row r="5" ht="12.75" customHeight="1">
      <c r="A5" s="23" t="s">
        <v>255</v>
      </c>
      <c r="B5" s="24"/>
      <c r="C5" s="24"/>
      <c r="D5" s="24"/>
      <c r="E5" s="25"/>
      <c r="F5" s="26">
        <f>('Income and Expenses New'!E122)</f>
        <v>8421925.593</v>
      </c>
    </row>
    <row r="6" ht="12.75" customHeight="1">
      <c r="A6" s="23" t="s">
        <v>257</v>
      </c>
      <c r="B6" s="24"/>
      <c r="C6" s="24"/>
      <c r="D6" s="24"/>
      <c r="E6" s="25"/>
      <c r="F6" s="27">
        <v>0.0425</v>
      </c>
    </row>
    <row r="7" ht="12.75" customHeight="1">
      <c r="A7" s="23" t="s">
        <v>258</v>
      </c>
      <c r="B7" s="24"/>
      <c r="C7" s="24"/>
      <c r="D7" s="24"/>
      <c r="E7" s="25"/>
      <c r="F7" s="28">
        <v>40.0</v>
      </c>
    </row>
    <row r="8" ht="12.75" customHeight="1">
      <c r="A8" s="23" t="s">
        <v>259</v>
      </c>
      <c r="B8" s="24"/>
      <c r="C8" s="24"/>
      <c r="D8" s="24"/>
      <c r="E8" s="25"/>
      <c r="F8" s="29">
        <f>DATE(2019,1,1)</f>
        <v>43466</v>
      </c>
    </row>
    <row r="9" ht="12.75" customHeight="1">
      <c r="A9" s="19"/>
      <c r="B9" s="20"/>
      <c r="C9" s="20"/>
      <c r="D9" s="20"/>
      <c r="E9" s="20"/>
      <c r="F9" s="30"/>
    </row>
    <row r="10" ht="12.75" customHeight="1">
      <c r="A10" s="22" t="s">
        <v>260</v>
      </c>
      <c r="B10" s="20"/>
      <c r="C10" s="20"/>
      <c r="D10" s="20"/>
      <c r="E10" s="20"/>
      <c r="F10" s="20"/>
    </row>
    <row r="11" ht="12.75" customHeight="1">
      <c r="A11" s="23" t="s">
        <v>261</v>
      </c>
      <c r="B11" s="24"/>
      <c r="C11" s="24"/>
      <c r="D11" s="24"/>
      <c r="E11" s="25"/>
      <c r="F11" s="27">
        <f>ROUND((1+F12)^12-1,4)</f>
        <v>0.043</v>
      </c>
    </row>
    <row r="12" ht="12.75" customHeight="1">
      <c r="A12" s="23" t="s">
        <v>262</v>
      </c>
      <c r="B12" s="25"/>
      <c r="C12" s="31" t="s">
        <v>34</v>
      </c>
      <c r="D12" s="32">
        <f>F12*12</f>
        <v>0.04212851224</v>
      </c>
      <c r="E12" s="31" t="s">
        <v>263</v>
      </c>
      <c r="F12" s="33">
        <f>((1+($F$6/2))^2)^(1/12)-1</f>
        <v>0.003510709353</v>
      </c>
    </row>
    <row r="13" ht="12.75" customHeight="1">
      <c r="A13" s="23" t="s">
        <v>264</v>
      </c>
      <c r="B13" s="24"/>
      <c r="C13" s="24"/>
      <c r="D13" s="24"/>
      <c r="E13" s="25"/>
      <c r="F13" s="9">
        <f>$F$7*12</f>
        <v>480</v>
      </c>
    </row>
    <row r="14" ht="12.75" customHeight="1">
      <c r="A14" s="23" t="s">
        <v>265</v>
      </c>
      <c r="B14" s="24"/>
      <c r="C14" s="24"/>
      <c r="D14" s="24"/>
      <c r="E14" s="25"/>
      <c r="F14" s="9">
        <f>($F$5*$F$12)/(1-(1+$F$12)^(-$F$13))</f>
        <v>36321.51329</v>
      </c>
    </row>
    <row r="15" ht="12.75" customHeight="1">
      <c r="A15" s="23" t="s">
        <v>266</v>
      </c>
      <c r="B15" s="24"/>
      <c r="C15" s="24"/>
      <c r="D15" s="24"/>
      <c r="E15" s="25"/>
      <c r="F15" s="36">
        <f>('Income and Expenses New'!C143)</f>
        <v>36321.51329</v>
      </c>
    </row>
    <row r="16" ht="12.75" customHeight="1">
      <c r="A16" s="23" t="s">
        <v>267</v>
      </c>
      <c r="B16" s="24"/>
      <c r="C16" s="24"/>
      <c r="D16" s="24"/>
      <c r="E16" s="25"/>
      <c r="F16" s="36">
        <f>ROUND(F15,0)</f>
        <v>36322</v>
      </c>
    </row>
    <row r="17" ht="12.75" customHeight="1">
      <c r="A17" s="20"/>
      <c r="B17" s="20"/>
      <c r="C17" s="20"/>
      <c r="D17" s="20"/>
      <c r="E17" s="20"/>
      <c r="F17" s="20"/>
    </row>
    <row r="18" ht="12.75" customHeight="1">
      <c r="A18" s="38" t="s">
        <v>268</v>
      </c>
      <c r="B18" s="38" t="s">
        <v>269</v>
      </c>
      <c r="C18" s="38" t="s">
        <v>270</v>
      </c>
      <c r="D18" s="38" t="s">
        <v>271</v>
      </c>
      <c r="E18" s="39" t="s">
        <v>272</v>
      </c>
      <c r="F18" s="38" t="s">
        <v>273</v>
      </c>
    </row>
    <row r="19" ht="12.75" customHeight="1">
      <c r="A19" s="40"/>
      <c r="B19" s="40"/>
      <c r="C19" s="40"/>
      <c r="D19" s="40"/>
      <c r="E19" s="40"/>
      <c r="F19" s="40"/>
    </row>
    <row r="20" ht="12.75" customHeight="1">
      <c r="A20" s="29">
        <f>DATE(YEAR($F$8)-1900+1900,MONTH($F$8),DAY($F$8))</f>
        <v>43466</v>
      </c>
      <c r="B20" s="41">
        <f>(F16)</f>
        <v>36322</v>
      </c>
      <c r="C20" s="41">
        <f>(F5*F12)</f>
        <v>29566.93295</v>
      </c>
      <c r="D20" s="41">
        <f>(B20-C20)</f>
        <v>6755.067049</v>
      </c>
      <c r="E20" s="41">
        <v>0.0</v>
      </c>
      <c r="F20" s="41">
        <f>(F5-D20)</f>
        <v>8415170.526</v>
      </c>
    </row>
    <row r="21" ht="12.75" customHeight="1">
      <c r="A21" s="29">
        <f t="shared" ref="A21:A93" si="1">DATE(IF(MONTH(A20)=12,((YEAR(A20)-1900)+1900)+1,((YEAR(A20)-1900)+1900)),IF(MONTH(A20)=12,1,MONTH(A20)+1),DAY($F$8))</f>
        <v>43497</v>
      </c>
      <c r="B21" s="41">
        <f>F15</f>
        <v>36321.51329</v>
      </c>
      <c r="C21" s="41">
        <f t="shared" ref="C21:C93" si="2">ROUND($F$12*F20,2)</f>
        <v>29543.22</v>
      </c>
      <c r="D21" s="41">
        <f t="shared" ref="D21:D93" si="3">B21-C21</f>
        <v>6778.293285</v>
      </c>
      <c r="E21" s="41">
        <v>0.0</v>
      </c>
      <c r="F21" s="41">
        <f t="shared" ref="F21:F93" si="4">F20-D21-E21</f>
        <v>8408392.232</v>
      </c>
    </row>
    <row r="22" ht="12.75" customHeight="1">
      <c r="A22" s="29">
        <f t="shared" si="1"/>
        <v>43525</v>
      </c>
      <c r="B22" s="41">
        <f t="shared" ref="B22:B93" si="5">$B$21</f>
        <v>36321.51329</v>
      </c>
      <c r="C22" s="41">
        <f t="shared" si="2"/>
        <v>29519.42</v>
      </c>
      <c r="D22" s="41">
        <f t="shared" si="3"/>
        <v>6802.093285</v>
      </c>
      <c r="E22" s="41">
        <v>0.0</v>
      </c>
      <c r="F22" s="41">
        <f t="shared" si="4"/>
        <v>8401590.139</v>
      </c>
    </row>
    <row r="23" ht="12.75" customHeight="1">
      <c r="A23" s="29">
        <f t="shared" si="1"/>
        <v>43556</v>
      </c>
      <c r="B23" s="41">
        <f t="shared" si="5"/>
        <v>36321.51329</v>
      </c>
      <c r="C23" s="41">
        <f t="shared" si="2"/>
        <v>29495.54</v>
      </c>
      <c r="D23" s="41">
        <f t="shared" si="3"/>
        <v>6825.973285</v>
      </c>
      <c r="E23" s="41">
        <v>0.0</v>
      </c>
      <c r="F23" s="41">
        <f t="shared" si="4"/>
        <v>8394764.166</v>
      </c>
    </row>
    <row r="24" ht="12.75" customHeight="1">
      <c r="A24" s="29">
        <f t="shared" si="1"/>
        <v>43586</v>
      </c>
      <c r="B24" s="41">
        <f t="shared" si="5"/>
        <v>36321.51329</v>
      </c>
      <c r="C24" s="41">
        <f t="shared" si="2"/>
        <v>29471.58</v>
      </c>
      <c r="D24" s="41">
        <f t="shared" si="3"/>
        <v>6849.933285</v>
      </c>
      <c r="E24" s="41">
        <v>0.0</v>
      </c>
      <c r="F24" s="41">
        <f t="shared" si="4"/>
        <v>8387914.232</v>
      </c>
    </row>
    <row r="25" ht="12.75" customHeight="1">
      <c r="A25" s="29">
        <f t="shared" si="1"/>
        <v>43617</v>
      </c>
      <c r="B25" s="41">
        <f t="shared" si="5"/>
        <v>36321.51329</v>
      </c>
      <c r="C25" s="41">
        <f t="shared" si="2"/>
        <v>29447.53</v>
      </c>
      <c r="D25" s="41">
        <f t="shared" si="3"/>
        <v>6873.983285</v>
      </c>
      <c r="E25" s="41">
        <v>0.0</v>
      </c>
      <c r="F25" s="41">
        <f t="shared" si="4"/>
        <v>8381040.249</v>
      </c>
    </row>
    <row r="26" ht="12.75" customHeight="1">
      <c r="A26" s="29">
        <f t="shared" si="1"/>
        <v>43647</v>
      </c>
      <c r="B26" s="41">
        <f t="shared" si="5"/>
        <v>36321.51329</v>
      </c>
      <c r="C26" s="41">
        <f t="shared" si="2"/>
        <v>29423.4</v>
      </c>
      <c r="D26" s="41">
        <f t="shared" si="3"/>
        <v>6898.113285</v>
      </c>
      <c r="E26" s="41">
        <v>0.0</v>
      </c>
      <c r="F26" s="41">
        <f t="shared" si="4"/>
        <v>8374142.136</v>
      </c>
    </row>
    <row r="27" ht="12.75" customHeight="1">
      <c r="A27" s="29">
        <f t="shared" si="1"/>
        <v>43678</v>
      </c>
      <c r="B27" s="41">
        <f t="shared" si="5"/>
        <v>36321.51329</v>
      </c>
      <c r="C27" s="41">
        <f t="shared" si="2"/>
        <v>29399.18</v>
      </c>
      <c r="D27" s="41">
        <f t="shared" si="3"/>
        <v>6922.333285</v>
      </c>
      <c r="E27" s="41">
        <v>0.0</v>
      </c>
      <c r="F27" s="41">
        <f t="shared" si="4"/>
        <v>8367219.803</v>
      </c>
    </row>
    <row r="28" ht="12.75" customHeight="1">
      <c r="A28" s="29">
        <f t="shared" si="1"/>
        <v>43709</v>
      </c>
      <c r="B28" s="41">
        <f t="shared" si="5"/>
        <v>36321.51329</v>
      </c>
      <c r="C28" s="41">
        <f t="shared" si="2"/>
        <v>29374.88</v>
      </c>
      <c r="D28" s="41">
        <f t="shared" si="3"/>
        <v>6946.633285</v>
      </c>
      <c r="E28" s="41">
        <v>0.0</v>
      </c>
      <c r="F28" s="41">
        <f t="shared" si="4"/>
        <v>8360273.169</v>
      </c>
    </row>
    <row r="29" ht="12.75" customHeight="1">
      <c r="A29" s="29">
        <f t="shared" si="1"/>
        <v>43739</v>
      </c>
      <c r="B29" s="41">
        <f t="shared" si="5"/>
        <v>36321.51329</v>
      </c>
      <c r="C29" s="41">
        <f t="shared" si="2"/>
        <v>29350.49</v>
      </c>
      <c r="D29" s="41">
        <f t="shared" si="3"/>
        <v>6971.023285</v>
      </c>
      <c r="E29" s="41">
        <v>0.0</v>
      </c>
      <c r="F29" s="41">
        <f t="shared" si="4"/>
        <v>8353302.146</v>
      </c>
    </row>
    <row r="30" ht="12.75" customHeight="1">
      <c r="A30" s="29">
        <f t="shared" si="1"/>
        <v>43770</v>
      </c>
      <c r="B30" s="41">
        <f t="shared" si="5"/>
        <v>36321.51329</v>
      </c>
      <c r="C30" s="41">
        <f t="shared" si="2"/>
        <v>29326.02</v>
      </c>
      <c r="D30" s="41">
        <f t="shared" si="3"/>
        <v>6995.493285</v>
      </c>
      <c r="E30" s="41">
        <v>0.0</v>
      </c>
      <c r="F30" s="41">
        <f t="shared" si="4"/>
        <v>8346306.653</v>
      </c>
    </row>
    <row r="31" ht="12.75" customHeight="1">
      <c r="A31" s="29">
        <f t="shared" si="1"/>
        <v>43800</v>
      </c>
      <c r="B31" s="41">
        <f t="shared" si="5"/>
        <v>36321.51329</v>
      </c>
      <c r="C31" s="41">
        <f t="shared" si="2"/>
        <v>29301.46</v>
      </c>
      <c r="D31" s="41">
        <f t="shared" si="3"/>
        <v>7020.053285</v>
      </c>
      <c r="E31" s="41">
        <v>0.0</v>
      </c>
      <c r="F31" s="41">
        <f t="shared" si="4"/>
        <v>8339286.599</v>
      </c>
    </row>
    <row r="32" ht="12.75" customHeight="1">
      <c r="A32" s="29">
        <f t="shared" si="1"/>
        <v>43831</v>
      </c>
      <c r="B32" s="41">
        <f t="shared" si="5"/>
        <v>36321.51329</v>
      </c>
      <c r="C32" s="41">
        <f t="shared" si="2"/>
        <v>29276.81</v>
      </c>
      <c r="D32" s="41">
        <f t="shared" si="3"/>
        <v>7044.703285</v>
      </c>
      <c r="E32" s="41">
        <v>0.0</v>
      </c>
      <c r="F32" s="41">
        <f t="shared" si="4"/>
        <v>8332241.896</v>
      </c>
    </row>
    <row r="33" ht="12.75" customHeight="1">
      <c r="A33" s="29">
        <f t="shared" si="1"/>
        <v>43862</v>
      </c>
      <c r="B33" s="41">
        <f t="shared" si="5"/>
        <v>36321.51329</v>
      </c>
      <c r="C33" s="41">
        <f t="shared" si="2"/>
        <v>29252.08</v>
      </c>
      <c r="D33" s="41">
        <f t="shared" si="3"/>
        <v>7069.433285</v>
      </c>
      <c r="E33" s="41">
        <v>0.0</v>
      </c>
      <c r="F33" s="41">
        <f t="shared" si="4"/>
        <v>8325172.463</v>
      </c>
    </row>
    <row r="34" ht="12.75" customHeight="1">
      <c r="A34" s="29">
        <f t="shared" si="1"/>
        <v>43891</v>
      </c>
      <c r="B34" s="41">
        <f t="shared" si="5"/>
        <v>36321.51329</v>
      </c>
      <c r="C34" s="41">
        <f t="shared" si="2"/>
        <v>29227.26</v>
      </c>
      <c r="D34" s="41">
        <f t="shared" si="3"/>
        <v>7094.253285</v>
      </c>
      <c r="E34" s="41">
        <v>0.0</v>
      </c>
      <c r="F34" s="41">
        <f t="shared" si="4"/>
        <v>8318078.21</v>
      </c>
    </row>
    <row r="35" ht="12.75" customHeight="1">
      <c r="A35" s="29">
        <f t="shared" si="1"/>
        <v>43922</v>
      </c>
      <c r="B35" s="41">
        <f t="shared" si="5"/>
        <v>36321.51329</v>
      </c>
      <c r="C35" s="41">
        <f t="shared" si="2"/>
        <v>29202.35</v>
      </c>
      <c r="D35" s="41">
        <f t="shared" si="3"/>
        <v>7119.163285</v>
      </c>
      <c r="E35" s="41">
        <v>0.0</v>
      </c>
      <c r="F35" s="41">
        <f t="shared" si="4"/>
        <v>8310959.046</v>
      </c>
    </row>
    <row r="36" ht="12.75" customHeight="1">
      <c r="A36" s="29">
        <f t="shared" si="1"/>
        <v>43952</v>
      </c>
      <c r="B36" s="41">
        <f t="shared" si="5"/>
        <v>36321.51329</v>
      </c>
      <c r="C36" s="41">
        <f t="shared" si="2"/>
        <v>29177.36</v>
      </c>
      <c r="D36" s="41">
        <f t="shared" si="3"/>
        <v>7144.153285</v>
      </c>
      <c r="E36" s="41">
        <v>0.0</v>
      </c>
      <c r="F36" s="41">
        <f t="shared" si="4"/>
        <v>8303814.893</v>
      </c>
    </row>
    <row r="37" ht="12.75" customHeight="1">
      <c r="A37" s="29">
        <f t="shared" si="1"/>
        <v>43983</v>
      </c>
      <c r="B37" s="41">
        <f t="shared" si="5"/>
        <v>36321.51329</v>
      </c>
      <c r="C37" s="41">
        <f t="shared" si="2"/>
        <v>29152.28</v>
      </c>
      <c r="D37" s="41">
        <f t="shared" si="3"/>
        <v>7169.233285</v>
      </c>
      <c r="E37" s="41">
        <v>0.0</v>
      </c>
      <c r="F37" s="41">
        <f t="shared" si="4"/>
        <v>8296645.66</v>
      </c>
    </row>
    <row r="38" ht="12.75" customHeight="1">
      <c r="A38" s="29">
        <f t="shared" si="1"/>
        <v>44013</v>
      </c>
      <c r="B38" s="41">
        <f t="shared" si="5"/>
        <v>36321.51329</v>
      </c>
      <c r="C38" s="41">
        <f t="shared" si="2"/>
        <v>29127.11</v>
      </c>
      <c r="D38" s="41">
        <f t="shared" si="3"/>
        <v>7194.403285</v>
      </c>
      <c r="E38" s="41">
        <v>0.0</v>
      </c>
      <c r="F38" s="41">
        <f t="shared" si="4"/>
        <v>8289451.256</v>
      </c>
    </row>
    <row r="39" ht="12.75" customHeight="1">
      <c r="A39" s="29">
        <f t="shared" si="1"/>
        <v>44044</v>
      </c>
      <c r="B39" s="41">
        <f t="shared" si="5"/>
        <v>36321.51329</v>
      </c>
      <c r="C39" s="41">
        <f t="shared" si="2"/>
        <v>29101.85</v>
      </c>
      <c r="D39" s="41">
        <f t="shared" si="3"/>
        <v>7219.663285</v>
      </c>
      <c r="E39" s="41">
        <v>0.0</v>
      </c>
      <c r="F39" s="41">
        <f t="shared" si="4"/>
        <v>8282231.593</v>
      </c>
    </row>
    <row r="40" ht="12.75" customHeight="1">
      <c r="A40" s="29">
        <f t="shared" si="1"/>
        <v>44075</v>
      </c>
      <c r="B40" s="41">
        <f t="shared" si="5"/>
        <v>36321.51329</v>
      </c>
      <c r="C40" s="41">
        <f t="shared" si="2"/>
        <v>29076.51</v>
      </c>
      <c r="D40" s="41">
        <f t="shared" si="3"/>
        <v>7245.003285</v>
      </c>
      <c r="E40" s="41">
        <v>0.0</v>
      </c>
      <c r="F40" s="41">
        <f t="shared" si="4"/>
        <v>8274986.59</v>
      </c>
    </row>
    <row r="41" ht="12.75" customHeight="1">
      <c r="A41" s="29">
        <f t="shared" si="1"/>
        <v>44105</v>
      </c>
      <c r="B41" s="41">
        <f t="shared" si="5"/>
        <v>36321.51329</v>
      </c>
      <c r="C41" s="41">
        <f t="shared" si="2"/>
        <v>29051.07</v>
      </c>
      <c r="D41" s="41">
        <f t="shared" si="3"/>
        <v>7270.443285</v>
      </c>
      <c r="E41" s="41">
        <v>0.0</v>
      </c>
      <c r="F41" s="41">
        <f t="shared" si="4"/>
        <v>8267716.147</v>
      </c>
    </row>
    <row r="42" ht="12.75" customHeight="1">
      <c r="A42" s="29">
        <f t="shared" si="1"/>
        <v>44136</v>
      </c>
      <c r="B42" s="41">
        <f t="shared" si="5"/>
        <v>36321.51329</v>
      </c>
      <c r="C42" s="41">
        <f t="shared" si="2"/>
        <v>29025.55</v>
      </c>
      <c r="D42" s="41">
        <f t="shared" si="3"/>
        <v>7295.963285</v>
      </c>
      <c r="E42" s="41">
        <v>0.0</v>
      </c>
      <c r="F42" s="41">
        <f t="shared" si="4"/>
        <v>8260420.183</v>
      </c>
    </row>
    <row r="43" ht="12.75" customHeight="1">
      <c r="A43" s="29">
        <f t="shared" si="1"/>
        <v>44166</v>
      </c>
      <c r="B43" s="41">
        <f t="shared" si="5"/>
        <v>36321.51329</v>
      </c>
      <c r="C43" s="41">
        <f t="shared" si="2"/>
        <v>28999.93</v>
      </c>
      <c r="D43" s="41">
        <f t="shared" si="3"/>
        <v>7321.583285</v>
      </c>
      <c r="E43" s="41">
        <v>0.0</v>
      </c>
      <c r="F43" s="41">
        <f t="shared" si="4"/>
        <v>8253098.6</v>
      </c>
    </row>
    <row r="44" ht="12.75" customHeight="1">
      <c r="A44" s="29">
        <f t="shared" si="1"/>
        <v>44197</v>
      </c>
      <c r="B44" s="41">
        <f t="shared" si="5"/>
        <v>36321.51329</v>
      </c>
      <c r="C44" s="41">
        <f t="shared" si="2"/>
        <v>28974.23</v>
      </c>
      <c r="D44" s="41">
        <f t="shared" si="3"/>
        <v>7347.283285</v>
      </c>
      <c r="E44" s="41">
        <v>0.0</v>
      </c>
      <c r="F44" s="41">
        <f t="shared" si="4"/>
        <v>8245751.317</v>
      </c>
    </row>
    <row r="45" ht="12.75" customHeight="1">
      <c r="A45" s="29">
        <f t="shared" si="1"/>
        <v>44228</v>
      </c>
      <c r="B45" s="41">
        <f t="shared" si="5"/>
        <v>36321.51329</v>
      </c>
      <c r="C45" s="41">
        <f t="shared" si="2"/>
        <v>28948.44</v>
      </c>
      <c r="D45" s="41">
        <f t="shared" si="3"/>
        <v>7373.073285</v>
      </c>
      <c r="E45" s="41">
        <v>0.0</v>
      </c>
      <c r="F45" s="41">
        <f t="shared" si="4"/>
        <v>8238378.243</v>
      </c>
    </row>
    <row r="46" ht="12.75" customHeight="1">
      <c r="A46" s="29">
        <f t="shared" si="1"/>
        <v>44256</v>
      </c>
      <c r="B46" s="41">
        <f t="shared" si="5"/>
        <v>36321.51329</v>
      </c>
      <c r="C46" s="41">
        <f t="shared" si="2"/>
        <v>28922.55</v>
      </c>
      <c r="D46" s="41">
        <f t="shared" si="3"/>
        <v>7398.963285</v>
      </c>
      <c r="E46" s="41">
        <v>0.0</v>
      </c>
      <c r="F46" s="41">
        <f t="shared" si="4"/>
        <v>8230979.28</v>
      </c>
    </row>
    <row r="47" ht="12.75" customHeight="1">
      <c r="A47" s="29">
        <f t="shared" si="1"/>
        <v>44287</v>
      </c>
      <c r="B47" s="41">
        <f t="shared" si="5"/>
        <v>36321.51329</v>
      </c>
      <c r="C47" s="41">
        <f t="shared" si="2"/>
        <v>28896.58</v>
      </c>
      <c r="D47" s="41">
        <f t="shared" si="3"/>
        <v>7424.933285</v>
      </c>
      <c r="E47" s="41">
        <v>0.0</v>
      </c>
      <c r="F47" s="41">
        <f t="shared" si="4"/>
        <v>8223554.347</v>
      </c>
    </row>
    <row r="48" ht="12.75" customHeight="1">
      <c r="A48" s="29">
        <f t="shared" si="1"/>
        <v>44317</v>
      </c>
      <c r="B48" s="41">
        <f t="shared" si="5"/>
        <v>36321.51329</v>
      </c>
      <c r="C48" s="41">
        <f t="shared" si="2"/>
        <v>28870.51</v>
      </c>
      <c r="D48" s="41">
        <f t="shared" si="3"/>
        <v>7451.003285</v>
      </c>
      <c r="E48" s="41">
        <v>0.0</v>
      </c>
      <c r="F48" s="41">
        <f t="shared" si="4"/>
        <v>8216103.344</v>
      </c>
    </row>
    <row r="49" ht="12.75" customHeight="1">
      <c r="A49" s="29">
        <f t="shared" si="1"/>
        <v>44348</v>
      </c>
      <c r="B49" s="41">
        <f t="shared" si="5"/>
        <v>36321.51329</v>
      </c>
      <c r="C49" s="41">
        <f t="shared" si="2"/>
        <v>28844.35</v>
      </c>
      <c r="D49" s="41">
        <f t="shared" si="3"/>
        <v>7477.163285</v>
      </c>
      <c r="E49" s="41">
        <v>0.0</v>
      </c>
      <c r="F49" s="41">
        <f t="shared" si="4"/>
        <v>8208626.18</v>
      </c>
    </row>
    <row r="50" ht="12.75" customHeight="1">
      <c r="A50" s="29">
        <f t="shared" si="1"/>
        <v>44378</v>
      </c>
      <c r="B50" s="41">
        <f t="shared" si="5"/>
        <v>36321.51329</v>
      </c>
      <c r="C50" s="41">
        <f t="shared" si="2"/>
        <v>28818.1</v>
      </c>
      <c r="D50" s="41">
        <f t="shared" si="3"/>
        <v>7503.413285</v>
      </c>
      <c r="E50" s="41">
        <v>0.0</v>
      </c>
      <c r="F50" s="41">
        <f t="shared" si="4"/>
        <v>8201122.767</v>
      </c>
    </row>
    <row r="51" ht="12.75" customHeight="1">
      <c r="A51" s="29">
        <f t="shared" si="1"/>
        <v>44409</v>
      </c>
      <c r="B51" s="41">
        <f t="shared" si="5"/>
        <v>36321.51329</v>
      </c>
      <c r="C51" s="41">
        <f t="shared" si="2"/>
        <v>28791.76</v>
      </c>
      <c r="D51" s="41">
        <f t="shared" si="3"/>
        <v>7529.753285</v>
      </c>
      <c r="E51" s="41">
        <v>0.0</v>
      </c>
      <c r="F51" s="41">
        <f t="shared" si="4"/>
        <v>8193593.014</v>
      </c>
    </row>
    <row r="52" ht="12.75" customHeight="1">
      <c r="A52" s="29">
        <f t="shared" si="1"/>
        <v>44440</v>
      </c>
      <c r="B52" s="41">
        <f t="shared" si="5"/>
        <v>36321.51329</v>
      </c>
      <c r="C52" s="41">
        <f t="shared" si="2"/>
        <v>28765.32</v>
      </c>
      <c r="D52" s="41">
        <f t="shared" si="3"/>
        <v>7556.193285</v>
      </c>
      <c r="E52" s="41">
        <v>0.0</v>
      </c>
      <c r="F52" s="41">
        <f t="shared" si="4"/>
        <v>8186036.82</v>
      </c>
    </row>
    <row r="53" ht="12.75" customHeight="1">
      <c r="A53" s="29">
        <f t="shared" si="1"/>
        <v>44470</v>
      </c>
      <c r="B53" s="41">
        <f t="shared" si="5"/>
        <v>36321.51329</v>
      </c>
      <c r="C53" s="41">
        <f t="shared" si="2"/>
        <v>28738.8</v>
      </c>
      <c r="D53" s="41">
        <f t="shared" si="3"/>
        <v>7582.713285</v>
      </c>
      <c r="E53" s="41">
        <v>0.0</v>
      </c>
      <c r="F53" s="41">
        <f t="shared" si="4"/>
        <v>8178454.107</v>
      </c>
    </row>
    <row r="54" ht="12.75" customHeight="1">
      <c r="A54" s="29">
        <f t="shared" si="1"/>
        <v>44501</v>
      </c>
      <c r="B54" s="41">
        <f t="shared" si="5"/>
        <v>36321.51329</v>
      </c>
      <c r="C54" s="41">
        <f t="shared" si="2"/>
        <v>28712.18</v>
      </c>
      <c r="D54" s="41">
        <f t="shared" si="3"/>
        <v>7609.333285</v>
      </c>
      <c r="E54" s="41">
        <v>0.0</v>
      </c>
      <c r="F54" s="41">
        <f t="shared" si="4"/>
        <v>8170844.774</v>
      </c>
    </row>
    <row r="55" ht="12.75" customHeight="1">
      <c r="A55" s="29">
        <f t="shared" si="1"/>
        <v>44531</v>
      </c>
      <c r="B55" s="41">
        <f t="shared" si="5"/>
        <v>36321.51329</v>
      </c>
      <c r="C55" s="41">
        <f t="shared" si="2"/>
        <v>28685.46</v>
      </c>
      <c r="D55" s="41">
        <f t="shared" si="3"/>
        <v>7636.053285</v>
      </c>
      <c r="E55" s="41">
        <v>0.0</v>
      </c>
      <c r="F55" s="41">
        <f t="shared" si="4"/>
        <v>8163208.721</v>
      </c>
    </row>
    <row r="56" ht="12.75" customHeight="1">
      <c r="A56" s="29">
        <f t="shared" si="1"/>
        <v>44562</v>
      </c>
      <c r="B56" s="41">
        <f t="shared" si="5"/>
        <v>36321.51329</v>
      </c>
      <c r="C56" s="41">
        <f t="shared" si="2"/>
        <v>28658.65</v>
      </c>
      <c r="D56" s="41">
        <f t="shared" si="3"/>
        <v>7662.863285</v>
      </c>
      <c r="E56" s="41">
        <v>0.0</v>
      </c>
      <c r="F56" s="41">
        <f t="shared" si="4"/>
        <v>8155545.857</v>
      </c>
    </row>
    <row r="57" ht="12.75" customHeight="1">
      <c r="A57" s="29">
        <f t="shared" si="1"/>
        <v>44593</v>
      </c>
      <c r="B57" s="41">
        <f t="shared" si="5"/>
        <v>36321.51329</v>
      </c>
      <c r="C57" s="41">
        <f t="shared" si="2"/>
        <v>28631.75</v>
      </c>
      <c r="D57" s="41">
        <f t="shared" si="3"/>
        <v>7689.763285</v>
      </c>
      <c r="E57" s="41">
        <v>0.0</v>
      </c>
      <c r="F57" s="41">
        <f t="shared" si="4"/>
        <v>8147856.094</v>
      </c>
    </row>
    <row r="58" ht="12.75" customHeight="1">
      <c r="A58" s="29">
        <f t="shared" si="1"/>
        <v>44621</v>
      </c>
      <c r="B58" s="41">
        <f t="shared" si="5"/>
        <v>36321.51329</v>
      </c>
      <c r="C58" s="41">
        <f t="shared" si="2"/>
        <v>28604.75</v>
      </c>
      <c r="D58" s="41">
        <f t="shared" si="3"/>
        <v>7716.763285</v>
      </c>
      <c r="E58" s="41">
        <v>0.0</v>
      </c>
      <c r="F58" s="41">
        <f t="shared" si="4"/>
        <v>8140139.331</v>
      </c>
    </row>
    <row r="59" ht="12.75" customHeight="1">
      <c r="A59" s="29">
        <f t="shared" si="1"/>
        <v>44652</v>
      </c>
      <c r="B59" s="41">
        <f t="shared" si="5"/>
        <v>36321.51329</v>
      </c>
      <c r="C59" s="41">
        <f t="shared" si="2"/>
        <v>28577.66</v>
      </c>
      <c r="D59" s="41">
        <f t="shared" si="3"/>
        <v>7743.853285</v>
      </c>
      <c r="E59" s="41">
        <v>0.0</v>
      </c>
      <c r="F59" s="41">
        <f t="shared" si="4"/>
        <v>8132395.477</v>
      </c>
    </row>
    <row r="60" ht="12.75" customHeight="1">
      <c r="A60" s="29">
        <f t="shared" si="1"/>
        <v>44682</v>
      </c>
      <c r="B60" s="41">
        <f t="shared" si="5"/>
        <v>36321.51329</v>
      </c>
      <c r="C60" s="41">
        <f t="shared" si="2"/>
        <v>28550.48</v>
      </c>
      <c r="D60" s="41">
        <f t="shared" si="3"/>
        <v>7771.033285</v>
      </c>
      <c r="E60" s="41">
        <v>0.0</v>
      </c>
      <c r="F60" s="41">
        <f t="shared" si="4"/>
        <v>8124624.444</v>
      </c>
    </row>
    <row r="61" ht="12.75" customHeight="1">
      <c r="A61" s="29">
        <f t="shared" si="1"/>
        <v>44713</v>
      </c>
      <c r="B61" s="41">
        <f t="shared" si="5"/>
        <v>36321.51329</v>
      </c>
      <c r="C61" s="41">
        <f t="shared" si="2"/>
        <v>28523.2</v>
      </c>
      <c r="D61" s="41">
        <f t="shared" si="3"/>
        <v>7798.313285</v>
      </c>
      <c r="E61" s="41">
        <v>0.0</v>
      </c>
      <c r="F61" s="41">
        <f t="shared" si="4"/>
        <v>8116826.131</v>
      </c>
    </row>
    <row r="62" ht="12.75" customHeight="1">
      <c r="A62" s="29">
        <f t="shared" si="1"/>
        <v>44743</v>
      </c>
      <c r="B62" s="41">
        <f t="shared" si="5"/>
        <v>36321.51329</v>
      </c>
      <c r="C62" s="41">
        <f t="shared" si="2"/>
        <v>28495.82</v>
      </c>
      <c r="D62" s="41">
        <f t="shared" si="3"/>
        <v>7825.693285</v>
      </c>
      <c r="E62" s="41">
        <v>0.0</v>
      </c>
      <c r="F62" s="41">
        <f t="shared" si="4"/>
        <v>8109000.438</v>
      </c>
    </row>
    <row r="63" ht="12.75" customHeight="1">
      <c r="A63" s="29">
        <f t="shared" si="1"/>
        <v>44774</v>
      </c>
      <c r="B63" s="41">
        <f t="shared" si="5"/>
        <v>36321.51329</v>
      </c>
      <c r="C63" s="41">
        <f t="shared" si="2"/>
        <v>28468.34</v>
      </c>
      <c r="D63" s="41">
        <f t="shared" si="3"/>
        <v>7853.173285</v>
      </c>
      <c r="E63" s="41">
        <v>0.0</v>
      </c>
      <c r="F63" s="41">
        <f t="shared" si="4"/>
        <v>8101147.264</v>
      </c>
    </row>
    <row r="64" ht="12.75" customHeight="1">
      <c r="A64" s="29">
        <f t="shared" si="1"/>
        <v>44805</v>
      </c>
      <c r="B64" s="41">
        <f t="shared" si="5"/>
        <v>36321.51329</v>
      </c>
      <c r="C64" s="41">
        <f t="shared" si="2"/>
        <v>28440.77</v>
      </c>
      <c r="D64" s="41">
        <f t="shared" si="3"/>
        <v>7880.743285</v>
      </c>
      <c r="E64" s="41">
        <v>0.0</v>
      </c>
      <c r="F64" s="41">
        <f t="shared" si="4"/>
        <v>8093266.521</v>
      </c>
    </row>
    <row r="65" ht="12.75" customHeight="1">
      <c r="A65" s="29">
        <f t="shared" si="1"/>
        <v>44835</v>
      </c>
      <c r="B65" s="41">
        <f t="shared" si="5"/>
        <v>36321.51329</v>
      </c>
      <c r="C65" s="41">
        <f t="shared" si="2"/>
        <v>28413.11</v>
      </c>
      <c r="D65" s="41">
        <f t="shared" si="3"/>
        <v>7908.403285</v>
      </c>
      <c r="E65" s="41">
        <v>0.0</v>
      </c>
      <c r="F65" s="41">
        <f t="shared" si="4"/>
        <v>8085358.118</v>
      </c>
    </row>
    <row r="66" ht="12.75" customHeight="1">
      <c r="A66" s="29">
        <f t="shared" si="1"/>
        <v>44866</v>
      </c>
      <c r="B66" s="41">
        <f t="shared" si="5"/>
        <v>36321.51329</v>
      </c>
      <c r="C66" s="41">
        <f t="shared" si="2"/>
        <v>28385.34</v>
      </c>
      <c r="D66" s="41">
        <f t="shared" si="3"/>
        <v>7936.173285</v>
      </c>
      <c r="E66" s="41">
        <v>0.0</v>
      </c>
      <c r="F66" s="41">
        <f t="shared" si="4"/>
        <v>8077421.944</v>
      </c>
    </row>
    <row r="67" ht="12.75" customHeight="1">
      <c r="A67" s="29">
        <f t="shared" si="1"/>
        <v>44896</v>
      </c>
      <c r="B67" s="41">
        <f t="shared" si="5"/>
        <v>36321.51329</v>
      </c>
      <c r="C67" s="41">
        <f t="shared" si="2"/>
        <v>28357.48</v>
      </c>
      <c r="D67" s="41">
        <f t="shared" si="3"/>
        <v>7964.033285</v>
      </c>
      <c r="E67" s="41">
        <v>0.0</v>
      </c>
      <c r="F67" s="41">
        <f t="shared" si="4"/>
        <v>8069457.911</v>
      </c>
    </row>
    <row r="68" ht="12.75" customHeight="1">
      <c r="A68" s="29">
        <f t="shared" si="1"/>
        <v>44927</v>
      </c>
      <c r="B68" s="41">
        <f t="shared" si="5"/>
        <v>36321.51329</v>
      </c>
      <c r="C68" s="41">
        <f t="shared" si="2"/>
        <v>28329.52</v>
      </c>
      <c r="D68" s="41">
        <f t="shared" si="3"/>
        <v>7991.993285</v>
      </c>
      <c r="E68" s="41">
        <v>0.0</v>
      </c>
      <c r="F68" s="41">
        <f t="shared" si="4"/>
        <v>8061465.918</v>
      </c>
    </row>
    <row r="69" ht="12.75" customHeight="1">
      <c r="A69" s="29">
        <f t="shared" si="1"/>
        <v>44958</v>
      </c>
      <c r="B69" s="41">
        <f t="shared" si="5"/>
        <v>36321.51329</v>
      </c>
      <c r="C69" s="41">
        <f t="shared" si="2"/>
        <v>28301.46</v>
      </c>
      <c r="D69" s="41">
        <f t="shared" si="3"/>
        <v>8020.053285</v>
      </c>
      <c r="E69" s="41">
        <v>0.0</v>
      </c>
      <c r="F69" s="41">
        <f t="shared" si="4"/>
        <v>8053445.865</v>
      </c>
    </row>
    <row r="70" ht="12.75" customHeight="1">
      <c r="A70" s="29">
        <f t="shared" si="1"/>
        <v>44986</v>
      </c>
      <c r="B70" s="41">
        <f t="shared" si="5"/>
        <v>36321.51329</v>
      </c>
      <c r="C70" s="41">
        <f t="shared" si="2"/>
        <v>28273.31</v>
      </c>
      <c r="D70" s="41">
        <f t="shared" si="3"/>
        <v>8048.203285</v>
      </c>
      <c r="E70" s="41">
        <v>0.0</v>
      </c>
      <c r="F70" s="41">
        <f t="shared" si="4"/>
        <v>8045397.661</v>
      </c>
    </row>
    <row r="71" ht="12.75" customHeight="1">
      <c r="A71" s="29">
        <f t="shared" si="1"/>
        <v>45017</v>
      </c>
      <c r="B71" s="41">
        <f t="shared" si="5"/>
        <v>36321.51329</v>
      </c>
      <c r="C71" s="41">
        <f t="shared" si="2"/>
        <v>28245.05</v>
      </c>
      <c r="D71" s="41">
        <f t="shared" si="3"/>
        <v>8076.463285</v>
      </c>
      <c r="E71" s="41">
        <v>0.0</v>
      </c>
      <c r="F71" s="41">
        <f t="shared" si="4"/>
        <v>8037321.198</v>
      </c>
    </row>
    <row r="72" ht="12.75" customHeight="1">
      <c r="A72" s="29">
        <f t="shared" si="1"/>
        <v>45047</v>
      </c>
      <c r="B72" s="41">
        <f t="shared" si="5"/>
        <v>36321.51329</v>
      </c>
      <c r="C72" s="41">
        <f t="shared" si="2"/>
        <v>28216.7</v>
      </c>
      <c r="D72" s="41">
        <f t="shared" si="3"/>
        <v>8104.813285</v>
      </c>
      <c r="E72" s="41">
        <v>0.0</v>
      </c>
      <c r="F72" s="41">
        <f t="shared" si="4"/>
        <v>8029216.385</v>
      </c>
    </row>
    <row r="73" ht="12.75" customHeight="1">
      <c r="A73" s="29">
        <f t="shared" si="1"/>
        <v>45078</v>
      </c>
      <c r="B73" s="41">
        <f t="shared" si="5"/>
        <v>36321.51329</v>
      </c>
      <c r="C73" s="41">
        <f t="shared" si="2"/>
        <v>28188.25</v>
      </c>
      <c r="D73" s="41">
        <f t="shared" si="3"/>
        <v>8133.263285</v>
      </c>
      <c r="E73" s="41">
        <v>0.0</v>
      </c>
      <c r="F73" s="41">
        <f t="shared" si="4"/>
        <v>8021083.121</v>
      </c>
    </row>
    <row r="74" ht="12.75" customHeight="1">
      <c r="A74" s="29">
        <f t="shared" si="1"/>
        <v>45108</v>
      </c>
      <c r="B74" s="41">
        <f t="shared" si="5"/>
        <v>36321.51329</v>
      </c>
      <c r="C74" s="41">
        <f t="shared" si="2"/>
        <v>28159.69</v>
      </c>
      <c r="D74" s="41">
        <f t="shared" si="3"/>
        <v>8161.823285</v>
      </c>
      <c r="E74" s="41">
        <v>0.0</v>
      </c>
      <c r="F74" s="41">
        <f t="shared" si="4"/>
        <v>8012921.298</v>
      </c>
    </row>
    <row r="75" ht="12.75" customHeight="1">
      <c r="A75" s="29">
        <f t="shared" si="1"/>
        <v>45139</v>
      </c>
      <c r="B75" s="41">
        <f t="shared" si="5"/>
        <v>36321.51329</v>
      </c>
      <c r="C75" s="41">
        <f t="shared" si="2"/>
        <v>28131.04</v>
      </c>
      <c r="D75" s="41">
        <f t="shared" si="3"/>
        <v>8190.473285</v>
      </c>
      <c r="E75" s="41">
        <v>0.0</v>
      </c>
      <c r="F75" s="41">
        <f t="shared" si="4"/>
        <v>8004730.825</v>
      </c>
    </row>
    <row r="76" ht="12.75" customHeight="1">
      <c r="A76" s="29">
        <f t="shared" si="1"/>
        <v>45170</v>
      </c>
      <c r="B76" s="41">
        <f t="shared" si="5"/>
        <v>36321.51329</v>
      </c>
      <c r="C76" s="41">
        <f t="shared" si="2"/>
        <v>28102.28</v>
      </c>
      <c r="D76" s="41">
        <f t="shared" si="3"/>
        <v>8219.233285</v>
      </c>
      <c r="E76" s="41">
        <v>0.0</v>
      </c>
      <c r="F76" s="41">
        <f t="shared" si="4"/>
        <v>7996511.592</v>
      </c>
    </row>
    <row r="77" ht="12.75" customHeight="1">
      <c r="A77" s="29">
        <f t="shared" si="1"/>
        <v>45200</v>
      </c>
      <c r="B77" s="41">
        <f t="shared" si="5"/>
        <v>36321.51329</v>
      </c>
      <c r="C77" s="41">
        <f t="shared" si="2"/>
        <v>28073.43</v>
      </c>
      <c r="D77" s="41">
        <f t="shared" si="3"/>
        <v>8248.083285</v>
      </c>
      <c r="E77" s="41">
        <v>0.0</v>
      </c>
      <c r="F77" s="41">
        <f t="shared" si="4"/>
        <v>7988263.508</v>
      </c>
    </row>
    <row r="78" ht="12.75" customHeight="1">
      <c r="A78" s="29">
        <f t="shared" si="1"/>
        <v>45231</v>
      </c>
      <c r="B78" s="41">
        <f t="shared" si="5"/>
        <v>36321.51329</v>
      </c>
      <c r="C78" s="41">
        <f t="shared" si="2"/>
        <v>28044.47</v>
      </c>
      <c r="D78" s="41">
        <f t="shared" si="3"/>
        <v>8277.043285</v>
      </c>
      <c r="E78" s="41">
        <v>0.0</v>
      </c>
      <c r="F78" s="41">
        <f t="shared" si="4"/>
        <v>7979986.465</v>
      </c>
    </row>
    <row r="79" ht="12.75" customHeight="1">
      <c r="A79" s="29">
        <f t="shared" si="1"/>
        <v>45261</v>
      </c>
      <c r="B79" s="41">
        <f t="shared" si="5"/>
        <v>36321.51329</v>
      </c>
      <c r="C79" s="41">
        <f t="shared" si="2"/>
        <v>28015.41</v>
      </c>
      <c r="D79" s="41">
        <f t="shared" si="3"/>
        <v>8306.103285</v>
      </c>
      <c r="E79" s="41">
        <v>0.0</v>
      </c>
      <c r="F79" s="41">
        <f t="shared" si="4"/>
        <v>7971680.362</v>
      </c>
    </row>
    <row r="80" ht="12.75" customHeight="1">
      <c r="A80" s="29">
        <f t="shared" si="1"/>
        <v>45292</v>
      </c>
      <c r="B80" s="41">
        <f t="shared" si="5"/>
        <v>36321.51329</v>
      </c>
      <c r="C80" s="41">
        <f t="shared" si="2"/>
        <v>27986.25</v>
      </c>
      <c r="D80" s="41">
        <f t="shared" si="3"/>
        <v>8335.263285</v>
      </c>
      <c r="E80" s="41">
        <v>0.0</v>
      </c>
      <c r="F80" s="41">
        <f t="shared" si="4"/>
        <v>7963345.098</v>
      </c>
    </row>
    <row r="81" ht="12.75" customHeight="1">
      <c r="A81" s="29">
        <f t="shared" si="1"/>
        <v>45323</v>
      </c>
      <c r="B81" s="41">
        <f t="shared" si="5"/>
        <v>36321.51329</v>
      </c>
      <c r="C81" s="41">
        <f t="shared" si="2"/>
        <v>27956.99</v>
      </c>
      <c r="D81" s="41">
        <f t="shared" si="3"/>
        <v>8364.523285</v>
      </c>
      <c r="E81" s="41">
        <v>0.0</v>
      </c>
      <c r="F81" s="41">
        <f t="shared" si="4"/>
        <v>7954980.575</v>
      </c>
    </row>
    <row r="82" ht="12.75" customHeight="1">
      <c r="A82" s="29">
        <f t="shared" si="1"/>
        <v>45352</v>
      </c>
      <c r="B82" s="41">
        <f t="shared" si="5"/>
        <v>36321.51329</v>
      </c>
      <c r="C82" s="41">
        <f t="shared" si="2"/>
        <v>27927.62</v>
      </c>
      <c r="D82" s="41">
        <f t="shared" si="3"/>
        <v>8393.893285</v>
      </c>
      <c r="E82" s="41">
        <v>0.0</v>
      </c>
      <c r="F82" s="41">
        <f t="shared" si="4"/>
        <v>7946586.682</v>
      </c>
    </row>
    <row r="83" ht="12.75" customHeight="1">
      <c r="A83" s="29">
        <f t="shared" si="1"/>
        <v>45383</v>
      </c>
      <c r="B83" s="41">
        <f t="shared" si="5"/>
        <v>36321.51329</v>
      </c>
      <c r="C83" s="41">
        <f t="shared" si="2"/>
        <v>27898.16</v>
      </c>
      <c r="D83" s="41">
        <f t="shared" si="3"/>
        <v>8423.353285</v>
      </c>
      <c r="E83" s="41">
        <v>0.0</v>
      </c>
      <c r="F83" s="41">
        <f t="shared" si="4"/>
        <v>7938163.329</v>
      </c>
    </row>
    <row r="84" ht="12.75" customHeight="1">
      <c r="A84" s="29">
        <f t="shared" si="1"/>
        <v>45413</v>
      </c>
      <c r="B84" s="41">
        <f t="shared" si="5"/>
        <v>36321.51329</v>
      </c>
      <c r="C84" s="41">
        <f t="shared" si="2"/>
        <v>27868.58</v>
      </c>
      <c r="D84" s="41">
        <f t="shared" si="3"/>
        <v>8452.933285</v>
      </c>
      <c r="E84" s="41">
        <v>0.0</v>
      </c>
      <c r="F84" s="41">
        <f t="shared" si="4"/>
        <v>7929710.395</v>
      </c>
    </row>
    <row r="85" ht="12.75" customHeight="1">
      <c r="A85" s="29">
        <f t="shared" si="1"/>
        <v>45444</v>
      </c>
      <c r="B85" s="41">
        <f t="shared" si="5"/>
        <v>36321.51329</v>
      </c>
      <c r="C85" s="41">
        <f t="shared" si="2"/>
        <v>27838.91</v>
      </c>
      <c r="D85" s="41">
        <f t="shared" si="3"/>
        <v>8482.603285</v>
      </c>
      <c r="E85" s="41">
        <v>0.0</v>
      </c>
      <c r="F85" s="41">
        <f t="shared" si="4"/>
        <v>7921227.792</v>
      </c>
    </row>
    <row r="86" ht="12.75" customHeight="1">
      <c r="A86" s="29">
        <f t="shared" si="1"/>
        <v>45474</v>
      </c>
      <c r="B86" s="41">
        <f t="shared" si="5"/>
        <v>36321.51329</v>
      </c>
      <c r="C86" s="41">
        <f t="shared" si="2"/>
        <v>27809.13</v>
      </c>
      <c r="D86" s="41">
        <f t="shared" si="3"/>
        <v>8512.383285</v>
      </c>
      <c r="E86" s="41">
        <v>0.0</v>
      </c>
      <c r="F86" s="41">
        <f t="shared" si="4"/>
        <v>7912715.409</v>
      </c>
    </row>
    <row r="87" ht="12.75" customHeight="1">
      <c r="A87" s="29">
        <f t="shared" si="1"/>
        <v>45505</v>
      </c>
      <c r="B87" s="41">
        <f t="shared" si="5"/>
        <v>36321.51329</v>
      </c>
      <c r="C87" s="41">
        <f t="shared" si="2"/>
        <v>27779.24</v>
      </c>
      <c r="D87" s="41">
        <f t="shared" si="3"/>
        <v>8542.273285</v>
      </c>
      <c r="E87" s="41">
        <v>0.0</v>
      </c>
      <c r="F87" s="41">
        <f t="shared" si="4"/>
        <v>7904173.135</v>
      </c>
    </row>
    <row r="88" ht="12.75" customHeight="1">
      <c r="A88" s="29">
        <f t="shared" si="1"/>
        <v>45536</v>
      </c>
      <c r="B88" s="41">
        <f t="shared" si="5"/>
        <v>36321.51329</v>
      </c>
      <c r="C88" s="41">
        <f t="shared" si="2"/>
        <v>27749.25</v>
      </c>
      <c r="D88" s="41">
        <f t="shared" si="3"/>
        <v>8572.263285</v>
      </c>
      <c r="E88" s="41">
        <v>0.0</v>
      </c>
      <c r="F88" s="41">
        <f t="shared" si="4"/>
        <v>7895600.872</v>
      </c>
    </row>
    <row r="89" ht="12.75" customHeight="1">
      <c r="A89" s="29">
        <f t="shared" si="1"/>
        <v>45566</v>
      </c>
      <c r="B89" s="41">
        <f t="shared" si="5"/>
        <v>36321.51329</v>
      </c>
      <c r="C89" s="41">
        <f t="shared" si="2"/>
        <v>27719.16</v>
      </c>
      <c r="D89" s="41">
        <f t="shared" si="3"/>
        <v>8602.353285</v>
      </c>
      <c r="E89" s="41">
        <v>0.0</v>
      </c>
      <c r="F89" s="41">
        <f t="shared" si="4"/>
        <v>7886998.519</v>
      </c>
    </row>
    <row r="90" ht="12.75" customHeight="1">
      <c r="A90" s="29">
        <f t="shared" si="1"/>
        <v>45597</v>
      </c>
      <c r="B90" s="41">
        <f t="shared" si="5"/>
        <v>36321.51329</v>
      </c>
      <c r="C90" s="41">
        <f t="shared" si="2"/>
        <v>27688.96</v>
      </c>
      <c r="D90" s="41">
        <f t="shared" si="3"/>
        <v>8632.553285</v>
      </c>
      <c r="E90" s="41">
        <v>0.0</v>
      </c>
      <c r="F90" s="41">
        <f t="shared" si="4"/>
        <v>7878365.966</v>
      </c>
    </row>
    <row r="91" ht="12.75" customHeight="1">
      <c r="A91" s="29">
        <f t="shared" si="1"/>
        <v>45627</v>
      </c>
      <c r="B91" s="41">
        <f t="shared" si="5"/>
        <v>36321.51329</v>
      </c>
      <c r="C91" s="41">
        <f t="shared" si="2"/>
        <v>27658.65</v>
      </c>
      <c r="D91" s="41">
        <f t="shared" si="3"/>
        <v>8662.863285</v>
      </c>
      <c r="E91" s="41">
        <v>0.0</v>
      </c>
      <c r="F91" s="41">
        <f t="shared" si="4"/>
        <v>7869703.102</v>
      </c>
    </row>
    <row r="92" ht="12.75" customHeight="1">
      <c r="A92" s="29">
        <f t="shared" si="1"/>
        <v>45658</v>
      </c>
      <c r="B92" s="41">
        <f t="shared" si="5"/>
        <v>36321.51329</v>
      </c>
      <c r="C92" s="41">
        <f t="shared" si="2"/>
        <v>27628.24</v>
      </c>
      <c r="D92" s="41">
        <f t="shared" si="3"/>
        <v>8693.273285</v>
      </c>
      <c r="E92" s="41">
        <v>0.0</v>
      </c>
      <c r="F92" s="41">
        <f t="shared" si="4"/>
        <v>7861009.829</v>
      </c>
    </row>
    <row r="93" ht="12.75" customHeight="1">
      <c r="A93" s="29">
        <f t="shared" si="1"/>
        <v>45689</v>
      </c>
      <c r="B93" s="41">
        <f t="shared" si="5"/>
        <v>36321.51329</v>
      </c>
      <c r="C93" s="41">
        <f t="shared" si="2"/>
        <v>27597.72</v>
      </c>
      <c r="D93" s="41">
        <f t="shared" si="3"/>
        <v>8723.793285</v>
      </c>
      <c r="E93" s="41">
        <v>0.0</v>
      </c>
      <c r="F93" s="41">
        <f t="shared" si="4"/>
        <v>7852286.036</v>
      </c>
    </row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17">
    <mergeCell ref="B18:B19"/>
    <mergeCell ref="A18:A19"/>
    <mergeCell ref="C18:C19"/>
    <mergeCell ref="F18:F19"/>
    <mergeCell ref="E18:E19"/>
    <mergeCell ref="D18:D19"/>
    <mergeCell ref="A13:E13"/>
    <mergeCell ref="A14:E14"/>
    <mergeCell ref="A15:E15"/>
    <mergeCell ref="A16:E16"/>
    <mergeCell ref="A6:E6"/>
    <mergeCell ref="A7:E7"/>
    <mergeCell ref="A2:C2"/>
    <mergeCell ref="A5:E5"/>
    <mergeCell ref="A8:E8"/>
    <mergeCell ref="A11:E11"/>
    <mergeCell ref="A12:B12"/>
  </mergeCells>
  <printOptions/>
  <pageMargins bottom="0.75" footer="0.0" header="0.0" left="0.7" right="0.7" top="0.75"/>
  <pageSetup orientation="landscape"/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7.14"/>
    <col customWidth="1" min="2" max="2" width="22.0"/>
    <col customWidth="1" min="3" max="3" width="19.29"/>
    <col customWidth="1" min="4" max="4" width="15.14"/>
    <col customWidth="1" min="5" max="5" width="13.71"/>
    <col customWidth="1" min="6" max="6" width="25.0"/>
    <col customWidth="1" min="7" max="26" width="13.71"/>
  </cols>
  <sheetData>
    <row r="1" ht="12.75" customHeight="1">
      <c r="A1" s="19" t="s">
        <v>251</v>
      </c>
      <c r="B1" s="20"/>
      <c r="C1" s="20"/>
      <c r="D1" s="20"/>
      <c r="E1" s="20"/>
      <c r="F1" s="20"/>
    </row>
    <row r="2" ht="12.75" customHeight="1">
      <c r="A2" s="19" t="s">
        <v>252</v>
      </c>
      <c r="D2" s="20"/>
      <c r="E2" s="19" t="s">
        <v>253</v>
      </c>
      <c r="F2" s="21">
        <v>2.0100000000000002</v>
      </c>
    </row>
    <row r="3" ht="12.75" customHeight="1">
      <c r="A3" s="20"/>
      <c r="B3" s="19"/>
      <c r="C3" s="20"/>
      <c r="D3" s="20"/>
      <c r="E3" s="19"/>
      <c r="F3" s="19"/>
    </row>
    <row r="4" ht="12.75" customHeight="1">
      <c r="A4" s="22" t="s">
        <v>254</v>
      </c>
      <c r="B4" s="20"/>
      <c r="C4" s="20"/>
      <c r="D4" s="20"/>
      <c r="E4" s="20"/>
      <c r="F4" s="20"/>
    </row>
    <row r="5" ht="12.75" customHeight="1">
      <c r="A5" s="23" t="s">
        <v>255</v>
      </c>
      <c r="B5" s="24"/>
      <c r="C5" s="24"/>
      <c r="D5" s="24"/>
      <c r="E5" s="25"/>
      <c r="F5" s="26">
        <f>('Income and Expenses New'!E123)</f>
        <v>8152741.111</v>
      </c>
    </row>
    <row r="6" ht="12.75" customHeight="1">
      <c r="A6" s="23" t="s">
        <v>257</v>
      </c>
      <c r="B6" s="24"/>
      <c r="C6" s="24"/>
      <c r="D6" s="24"/>
      <c r="E6" s="25"/>
      <c r="F6" s="27">
        <v>0.0325</v>
      </c>
    </row>
    <row r="7" ht="12.75" customHeight="1">
      <c r="A7" s="23" t="s">
        <v>258</v>
      </c>
      <c r="B7" s="24"/>
      <c r="C7" s="24"/>
      <c r="D7" s="24"/>
      <c r="E7" s="25"/>
      <c r="F7" s="28">
        <v>40.0</v>
      </c>
    </row>
    <row r="8" ht="12.75" customHeight="1">
      <c r="A8" s="23" t="s">
        <v>259</v>
      </c>
      <c r="B8" s="24"/>
      <c r="C8" s="24"/>
      <c r="D8" s="24"/>
      <c r="E8" s="25"/>
      <c r="F8" s="29">
        <f>DATE(2021,1,1)</f>
        <v>44197</v>
      </c>
    </row>
    <row r="9" ht="12.75" customHeight="1">
      <c r="A9" s="19"/>
      <c r="B9" s="20"/>
      <c r="C9" s="20"/>
      <c r="D9" s="20"/>
      <c r="E9" s="20"/>
      <c r="F9" s="30"/>
    </row>
    <row r="10" ht="12.75" customHeight="1">
      <c r="A10" s="22" t="s">
        <v>260</v>
      </c>
      <c r="B10" s="20"/>
      <c r="C10" s="20"/>
      <c r="D10" s="20"/>
      <c r="E10" s="20"/>
      <c r="F10" s="20"/>
    </row>
    <row r="11" ht="12.75" customHeight="1">
      <c r="A11" s="23" t="s">
        <v>261</v>
      </c>
      <c r="B11" s="24"/>
      <c r="C11" s="24"/>
      <c r="D11" s="24"/>
      <c r="E11" s="25"/>
      <c r="F11" s="27">
        <f>ROUND((1+F12)^12-1,4)</f>
        <v>0.0328</v>
      </c>
    </row>
    <row r="12" ht="12.75" customHeight="1">
      <c r="A12" s="23" t="s">
        <v>262</v>
      </c>
      <c r="B12" s="25"/>
      <c r="C12" s="31" t="s">
        <v>34</v>
      </c>
      <c r="D12" s="32">
        <f>F12*12</f>
        <v>0.03228210831</v>
      </c>
      <c r="E12" s="31" t="s">
        <v>263</v>
      </c>
      <c r="F12" s="33">
        <f>((1+($F$6/2))^2)^(1/12)-1</f>
        <v>0.002690175693</v>
      </c>
    </row>
    <row r="13" ht="12.75" customHeight="1">
      <c r="A13" s="23" t="s">
        <v>264</v>
      </c>
      <c r="B13" s="24"/>
      <c r="C13" s="24"/>
      <c r="D13" s="24"/>
      <c r="E13" s="25"/>
      <c r="F13" s="9">
        <f>$F$7*12</f>
        <v>480</v>
      </c>
    </row>
    <row r="14" ht="12.75" customHeight="1">
      <c r="A14" s="23" t="s">
        <v>265</v>
      </c>
      <c r="B14" s="24"/>
      <c r="C14" s="24"/>
      <c r="D14" s="24"/>
      <c r="E14" s="25"/>
      <c r="F14" s="9">
        <f>($F$5*$F$12)/(1-(1+$F$12)^(-$F$13))</f>
        <v>30267.92774</v>
      </c>
    </row>
    <row r="15" ht="12.75" customHeight="1">
      <c r="A15" s="23" t="s">
        <v>266</v>
      </c>
      <c r="B15" s="24"/>
      <c r="C15" s="24"/>
      <c r="D15" s="24"/>
      <c r="E15" s="25"/>
      <c r="F15" s="36">
        <f>('Income and Expenses New'!E147)</f>
        <v>30267.92774</v>
      </c>
    </row>
    <row r="16" ht="12.75" customHeight="1">
      <c r="A16" s="23" t="s">
        <v>267</v>
      </c>
      <c r="B16" s="24"/>
      <c r="C16" s="24"/>
      <c r="D16" s="24"/>
      <c r="E16" s="25"/>
      <c r="F16" s="36">
        <f>ROUND(F15,0)</f>
        <v>30268</v>
      </c>
    </row>
    <row r="17" ht="12.75" customHeight="1">
      <c r="A17" s="20"/>
      <c r="B17" s="20"/>
      <c r="C17" s="20"/>
      <c r="D17" s="20"/>
      <c r="E17" s="20"/>
      <c r="F17" s="20"/>
    </row>
    <row r="18" ht="12.75" customHeight="1">
      <c r="A18" s="38" t="s">
        <v>268</v>
      </c>
      <c r="B18" s="38" t="s">
        <v>269</v>
      </c>
      <c r="C18" s="38" t="s">
        <v>270</v>
      </c>
      <c r="D18" s="38" t="s">
        <v>271</v>
      </c>
      <c r="E18" s="39" t="s">
        <v>272</v>
      </c>
      <c r="F18" s="38" t="s">
        <v>273</v>
      </c>
    </row>
    <row r="19" ht="12.75" customHeight="1">
      <c r="A19" s="40"/>
      <c r="B19" s="40"/>
      <c r="C19" s="40"/>
      <c r="D19" s="40"/>
      <c r="E19" s="40"/>
      <c r="F19" s="40"/>
    </row>
    <row r="20" ht="12.75" customHeight="1">
      <c r="A20" s="29">
        <f>DATE(YEAR($F$8)-1900+1900,MONTH($F$8),DAY($F$8))</f>
        <v>44197</v>
      </c>
      <c r="B20" s="41">
        <f>(F16)</f>
        <v>30268</v>
      </c>
      <c r="C20" s="41">
        <f>(F5*F12)</f>
        <v>21932.30597</v>
      </c>
      <c r="D20" s="41">
        <f>(B20-C20)</f>
        <v>8335.694034</v>
      </c>
      <c r="E20" s="41">
        <v>0.0</v>
      </c>
      <c r="F20" s="41">
        <f>(F5-D20)</f>
        <v>8144405.417</v>
      </c>
    </row>
    <row r="21" ht="12.75" customHeight="1">
      <c r="A21" s="29">
        <f t="shared" ref="A21:A154" si="1">DATE(IF(MONTH(A20)=12,((YEAR(A20)-1900)+1900)+1,((YEAR(A20)-1900)+1900)),IF(MONTH(A20)=12,1,MONTH(A20)+1),DAY($F$8))</f>
        <v>44228</v>
      </c>
      <c r="B21" s="41">
        <f>F15</f>
        <v>30267.92774</v>
      </c>
      <c r="C21" s="41">
        <f t="shared" ref="C21:C154" si="2">ROUND($F$12*F20,2)</f>
        <v>21909.88</v>
      </c>
      <c r="D21" s="41">
        <f t="shared" ref="D21:D154" si="3">B21-C21</f>
        <v>8358.047738</v>
      </c>
      <c r="E21" s="41">
        <v>0.0</v>
      </c>
      <c r="F21" s="41">
        <f t="shared" ref="F21:F154" si="4">F20-D21-E21</f>
        <v>8136047.369</v>
      </c>
    </row>
    <row r="22" ht="12.75" customHeight="1">
      <c r="A22" s="29">
        <f t="shared" si="1"/>
        <v>44256</v>
      </c>
      <c r="B22" s="41">
        <f t="shared" ref="B22:B154" si="5">$B$21</f>
        <v>30267.92774</v>
      </c>
      <c r="C22" s="41">
        <f t="shared" si="2"/>
        <v>21887.4</v>
      </c>
      <c r="D22" s="41">
        <f t="shared" si="3"/>
        <v>8380.527738</v>
      </c>
      <c r="E22" s="41">
        <v>0.0</v>
      </c>
      <c r="F22" s="41">
        <f t="shared" si="4"/>
        <v>8127666.842</v>
      </c>
    </row>
    <row r="23" ht="12.75" customHeight="1">
      <c r="A23" s="29">
        <f t="shared" si="1"/>
        <v>44287</v>
      </c>
      <c r="B23" s="41">
        <f t="shared" si="5"/>
        <v>30267.92774</v>
      </c>
      <c r="C23" s="41">
        <f t="shared" si="2"/>
        <v>21864.85</v>
      </c>
      <c r="D23" s="41">
        <f t="shared" si="3"/>
        <v>8403.077738</v>
      </c>
      <c r="E23" s="41">
        <v>0.0</v>
      </c>
      <c r="F23" s="41">
        <f t="shared" si="4"/>
        <v>8119263.764</v>
      </c>
    </row>
    <row r="24" ht="12.75" customHeight="1">
      <c r="A24" s="29">
        <f t="shared" si="1"/>
        <v>44317</v>
      </c>
      <c r="B24" s="41">
        <f t="shared" si="5"/>
        <v>30267.92774</v>
      </c>
      <c r="C24" s="41">
        <f t="shared" si="2"/>
        <v>21842.25</v>
      </c>
      <c r="D24" s="41">
        <f t="shared" si="3"/>
        <v>8425.677738</v>
      </c>
      <c r="E24" s="41">
        <v>0.0</v>
      </c>
      <c r="F24" s="41">
        <f t="shared" si="4"/>
        <v>8110838.086</v>
      </c>
    </row>
    <row r="25" ht="12.75" customHeight="1">
      <c r="A25" s="29">
        <f t="shared" si="1"/>
        <v>44348</v>
      </c>
      <c r="B25" s="41">
        <f t="shared" si="5"/>
        <v>30267.92774</v>
      </c>
      <c r="C25" s="41">
        <f t="shared" si="2"/>
        <v>21819.58</v>
      </c>
      <c r="D25" s="41">
        <f t="shared" si="3"/>
        <v>8448.347738</v>
      </c>
      <c r="E25" s="41">
        <v>0.0</v>
      </c>
      <c r="F25" s="41">
        <f t="shared" si="4"/>
        <v>8102389.738</v>
      </c>
    </row>
    <row r="26" ht="12.75" customHeight="1">
      <c r="A26" s="29">
        <f t="shared" si="1"/>
        <v>44378</v>
      </c>
      <c r="B26" s="41">
        <f t="shared" si="5"/>
        <v>30267.92774</v>
      </c>
      <c r="C26" s="41">
        <f t="shared" si="2"/>
        <v>21796.85</v>
      </c>
      <c r="D26" s="41">
        <f t="shared" si="3"/>
        <v>8471.077738</v>
      </c>
      <c r="E26" s="41">
        <v>0.0</v>
      </c>
      <c r="F26" s="41">
        <f t="shared" si="4"/>
        <v>8093918.661</v>
      </c>
    </row>
    <row r="27" ht="12.75" customHeight="1">
      <c r="A27" s="29">
        <f t="shared" si="1"/>
        <v>44409</v>
      </c>
      <c r="B27" s="41">
        <f t="shared" si="5"/>
        <v>30267.92774</v>
      </c>
      <c r="C27" s="41">
        <f t="shared" si="2"/>
        <v>21774.06</v>
      </c>
      <c r="D27" s="41">
        <f t="shared" si="3"/>
        <v>8493.867738</v>
      </c>
      <c r="E27" s="41">
        <v>0.0</v>
      </c>
      <c r="F27" s="41">
        <f t="shared" si="4"/>
        <v>8085424.793</v>
      </c>
    </row>
    <row r="28" ht="12.75" customHeight="1">
      <c r="A28" s="29">
        <f t="shared" si="1"/>
        <v>44440</v>
      </c>
      <c r="B28" s="41">
        <f t="shared" si="5"/>
        <v>30267.92774</v>
      </c>
      <c r="C28" s="41">
        <f t="shared" si="2"/>
        <v>21751.21</v>
      </c>
      <c r="D28" s="41">
        <f t="shared" si="3"/>
        <v>8516.717738</v>
      </c>
      <c r="E28" s="41">
        <v>0.0</v>
      </c>
      <c r="F28" s="41">
        <f t="shared" si="4"/>
        <v>8076908.075</v>
      </c>
    </row>
    <row r="29" ht="12.75" customHeight="1">
      <c r="A29" s="29">
        <f t="shared" si="1"/>
        <v>44470</v>
      </c>
      <c r="B29" s="41">
        <f t="shared" si="5"/>
        <v>30267.92774</v>
      </c>
      <c r="C29" s="41">
        <f t="shared" si="2"/>
        <v>21728.3</v>
      </c>
      <c r="D29" s="41">
        <f t="shared" si="3"/>
        <v>8539.627738</v>
      </c>
      <c r="E29" s="41">
        <v>0.0</v>
      </c>
      <c r="F29" s="41">
        <f t="shared" si="4"/>
        <v>8068368.448</v>
      </c>
    </row>
    <row r="30" ht="12.75" customHeight="1">
      <c r="A30" s="29">
        <f t="shared" si="1"/>
        <v>44501</v>
      </c>
      <c r="B30" s="41">
        <f t="shared" si="5"/>
        <v>30267.92774</v>
      </c>
      <c r="C30" s="41">
        <f t="shared" si="2"/>
        <v>21705.33</v>
      </c>
      <c r="D30" s="41">
        <f t="shared" si="3"/>
        <v>8562.597738</v>
      </c>
      <c r="E30" s="41">
        <v>0.0</v>
      </c>
      <c r="F30" s="41">
        <f t="shared" si="4"/>
        <v>8059805.85</v>
      </c>
    </row>
    <row r="31" ht="12.75" customHeight="1">
      <c r="A31" s="29">
        <f t="shared" si="1"/>
        <v>44531</v>
      </c>
      <c r="B31" s="41">
        <f t="shared" si="5"/>
        <v>30267.92774</v>
      </c>
      <c r="C31" s="41">
        <f t="shared" si="2"/>
        <v>21682.29</v>
      </c>
      <c r="D31" s="41">
        <f t="shared" si="3"/>
        <v>8585.637738</v>
      </c>
      <c r="E31" s="41">
        <v>0.0</v>
      </c>
      <c r="F31" s="41">
        <f t="shared" si="4"/>
        <v>8051220.212</v>
      </c>
    </row>
    <row r="32" ht="12.75" customHeight="1">
      <c r="A32" s="29">
        <f t="shared" si="1"/>
        <v>44562</v>
      </c>
      <c r="B32" s="41">
        <f t="shared" si="5"/>
        <v>30267.92774</v>
      </c>
      <c r="C32" s="41">
        <f t="shared" si="2"/>
        <v>21659.2</v>
      </c>
      <c r="D32" s="41">
        <f t="shared" si="3"/>
        <v>8608.727738</v>
      </c>
      <c r="E32" s="41">
        <v>0.0</v>
      </c>
      <c r="F32" s="41">
        <f t="shared" si="4"/>
        <v>8042611.484</v>
      </c>
    </row>
    <row r="33" ht="12.75" customHeight="1">
      <c r="A33" s="29">
        <f t="shared" si="1"/>
        <v>44593</v>
      </c>
      <c r="B33" s="41">
        <f t="shared" si="5"/>
        <v>30267.92774</v>
      </c>
      <c r="C33" s="41">
        <f t="shared" si="2"/>
        <v>21636.04</v>
      </c>
      <c r="D33" s="41">
        <f t="shared" si="3"/>
        <v>8631.887738</v>
      </c>
      <c r="E33" s="41">
        <v>0.0</v>
      </c>
      <c r="F33" s="41">
        <f t="shared" si="4"/>
        <v>8033979.597</v>
      </c>
    </row>
    <row r="34" ht="12.75" customHeight="1">
      <c r="A34" s="29">
        <f t="shared" si="1"/>
        <v>44621</v>
      </c>
      <c r="B34" s="41">
        <f t="shared" si="5"/>
        <v>30267.92774</v>
      </c>
      <c r="C34" s="41">
        <f t="shared" si="2"/>
        <v>21612.82</v>
      </c>
      <c r="D34" s="41">
        <f t="shared" si="3"/>
        <v>8655.107738</v>
      </c>
      <c r="E34" s="41">
        <v>0.0</v>
      </c>
      <c r="F34" s="41">
        <f t="shared" si="4"/>
        <v>8025324.489</v>
      </c>
    </row>
    <row r="35" ht="12.75" customHeight="1">
      <c r="A35" s="29">
        <f t="shared" si="1"/>
        <v>44652</v>
      </c>
      <c r="B35" s="41">
        <f t="shared" si="5"/>
        <v>30267.92774</v>
      </c>
      <c r="C35" s="41">
        <f t="shared" si="2"/>
        <v>21589.53</v>
      </c>
      <c r="D35" s="41">
        <f t="shared" si="3"/>
        <v>8678.397738</v>
      </c>
      <c r="E35" s="41">
        <v>0.0</v>
      </c>
      <c r="F35" s="41">
        <f t="shared" si="4"/>
        <v>8016646.091</v>
      </c>
    </row>
    <row r="36" ht="12.75" customHeight="1">
      <c r="A36" s="29">
        <f t="shared" si="1"/>
        <v>44682</v>
      </c>
      <c r="B36" s="41">
        <f t="shared" si="5"/>
        <v>30267.92774</v>
      </c>
      <c r="C36" s="41">
        <f t="shared" si="2"/>
        <v>21566.19</v>
      </c>
      <c r="D36" s="41">
        <f t="shared" si="3"/>
        <v>8701.737738</v>
      </c>
      <c r="E36" s="41">
        <v>0.0</v>
      </c>
      <c r="F36" s="41">
        <f t="shared" si="4"/>
        <v>8007944.353</v>
      </c>
    </row>
    <row r="37" ht="12.75" customHeight="1">
      <c r="A37" s="29">
        <f t="shared" si="1"/>
        <v>44713</v>
      </c>
      <c r="B37" s="41">
        <f t="shared" si="5"/>
        <v>30267.92774</v>
      </c>
      <c r="C37" s="41">
        <f t="shared" si="2"/>
        <v>21542.78</v>
      </c>
      <c r="D37" s="41">
        <f t="shared" si="3"/>
        <v>8725.147738</v>
      </c>
      <c r="E37" s="41">
        <v>0.0</v>
      </c>
      <c r="F37" s="41">
        <f t="shared" si="4"/>
        <v>7999219.206</v>
      </c>
    </row>
    <row r="38" ht="12.75" customHeight="1">
      <c r="A38" s="29">
        <f t="shared" si="1"/>
        <v>44743</v>
      </c>
      <c r="B38" s="41">
        <f t="shared" si="5"/>
        <v>30267.92774</v>
      </c>
      <c r="C38" s="41">
        <f t="shared" si="2"/>
        <v>21519.31</v>
      </c>
      <c r="D38" s="41">
        <f t="shared" si="3"/>
        <v>8748.617738</v>
      </c>
      <c r="E38" s="41">
        <v>0.0</v>
      </c>
      <c r="F38" s="41">
        <f t="shared" si="4"/>
        <v>7990470.588</v>
      </c>
    </row>
    <row r="39" ht="12.75" customHeight="1">
      <c r="A39" s="29">
        <f t="shared" si="1"/>
        <v>44774</v>
      </c>
      <c r="B39" s="41">
        <f t="shared" si="5"/>
        <v>30267.92774</v>
      </c>
      <c r="C39" s="41">
        <f t="shared" si="2"/>
        <v>21495.77</v>
      </c>
      <c r="D39" s="41">
        <f t="shared" si="3"/>
        <v>8772.157738</v>
      </c>
      <c r="E39" s="41">
        <v>0.0</v>
      </c>
      <c r="F39" s="41">
        <f t="shared" si="4"/>
        <v>7981698.43</v>
      </c>
    </row>
    <row r="40" ht="12.75" customHeight="1">
      <c r="A40" s="29">
        <f t="shared" si="1"/>
        <v>44805</v>
      </c>
      <c r="B40" s="41">
        <f t="shared" si="5"/>
        <v>30267.92774</v>
      </c>
      <c r="C40" s="41">
        <f t="shared" si="2"/>
        <v>21472.17</v>
      </c>
      <c r="D40" s="41">
        <f t="shared" si="3"/>
        <v>8795.757738</v>
      </c>
      <c r="E40" s="41">
        <v>0.0</v>
      </c>
      <c r="F40" s="41">
        <f t="shared" si="4"/>
        <v>7972902.672</v>
      </c>
    </row>
    <row r="41" ht="12.75" customHeight="1">
      <c r="A41" s="29">
        <f t="shared" si="1"/>
        <v>44835</v>
      </c>
      <c r="B41" s="41">
        <f t="shared" si="5"/>
        <v>30267.92774</v>
      </c>
      <c r="C41" s="41">
        <f t="shared" si="2"/>
        <v>21448.51</v>
      </c>
      <c r="D41" s="41">
        <f t="shared" si="3"/>
        <v>8819.417738</v>
      </c>
      <c r="E41" s="41">
        <v>0.0</v>
      </c>
      <c r="F41" s="41">
        <f t="shared" si="4"/>
        <v>7964083.255</v>
      </c>
    </row>
    <row r="42" ht="12.75" customHeight="1">
      <c r="A42" s="29">
        <f t="shared" si="1"/>
        <v>44866</v>
      </c>
      <c r="B42" s="41">
        <f t="shared" si="5"/>
        <v>30267.92774</v>
      </c>
      <c r="C42" s="41">
        <f t="shared" si="2"/>
        <v>21424.78</v>
      </c>
      <c r="D42" s="41">
        <f t="shared" si="3"/>
        <v>8843.147738</v>
      </c>
      <c r="E42" s="41">
        <v>0.0</v>
      </c>
      <c r="F42" s="41">
        <f t="shared" si="4"/>
        <v>7955240.107</v>
      </c>
    </row>
    <row r="43" ht="12.75" customHeight="1">
      <c r="A43" s="29">
        <f t="shared" si="1"/>
        <v>44896</v>
      </c>
      <c r="B43" s="41">
        <f t="shared" si="5"/>
        <v>30267.92774</v>
      </c>
      <c r="C43" s="41">
        <f t="shared" si="2"/>
        <v>21400.99</v>
      </c>
      <c r="D43" s="41">
        <f t="shared" si="3"/>
        <v>8866.937738</v>
      </c>
      <c r="E43" s="41">
        <v>0.0</v>
      </c>
      <c r="F43" s="41">
        <f t="shared" si="4"/>
        <v>7946373.169</v>
      </c>
    </row>
    <row r="44" ht="12.75" customHeight="1">
      <c r="A44" s="29">
        <f t="shared" si="1"/>
        <v>44927</v>
      </c>
      <c r="B44" s="41">
        <f t="shared" si="5"/>
        <v>30267.92774</v>
      </c>
      <c r="C44" s="41">
        <f t="shared" si="2"/>
        <v>21377.14</v>
      </c>
      <c r="D44" s="41">
        <f t="shared" si="3"/>
        <v>8890.787738</v>
      </c>
      <c r="E44" s="41">
        <v>0.0</v>
      </c>
      <c r="F44" s="41">
        <f t="shared" si="4"/>
        <v>7937482.381</v>
      </c>
    </row>
    <row r="45" ht="12.75" customHeight="1">
      <c r="A45" s="29">
        <f t="shared" si="1"/>
        <v>44958</v>
      </c>
      <c r="B45" s="41">
        <f t="shared" si="5"/>
        <v>30267.92774</v>
      </c>
      <c r="C45" s="41">
        <f t="shared" si="2"/>
        <v>21353.22</v>
      </c>
      <c r="D45" s="41">
        <f t="shared" si="3"/>
        <v>8914.707738</v>
      </c>
      <c r="E45" s="41">
        <v>0.0</v>
      </c>
      <c r="F45" s="41">
        <f t="shared" si="4"/>
        <v>7928567.674</v>
      </c>
    </row>
    <row r="46" ht="12.75" customHeight="1">
      <c r="A46" s="29">
        <f t="shared" si="1"/>
        <v>44986</v>
      </c>
      <c r="B46" s="41">
        <f t="shared" si="5"/>
        <v>30267.92774</v>
      </c>
      <c r="C46" s="41">
        <f t="shared" si="2"/>
        <v>21329.24</v>
      </c>
      <c r="D46" s="41">
        <f t="shared" si="3"/>
        <v>8938.687738</v>
      </c>
      <c r="E46" s="41">
        <v>0.0</v>
      </c>
      <c r="F46" s="41">
        <f t="shared" si="4"/>
        <v>7919628.986</v>
      </c>
    </row>
    <row r="47" ht="12.75" customHeight="1">
      <c r="A47" s="29">
        <f t="shared" si="1"/>
        <v>45017</v>
      </c>
      <c r="B47" s="41">
        <f t="shared" si="5"/>
        <v>30267.92774</v>
      </c>
      <c r="C47" s="41">
        <f t="shared" si="2"/>
        <v>21305.19</v>
      </c>
      <c r="D47" s="41">
        <f t="shared" si="3"/>
        <v>8962.737738</v>
      </c>
      <c r="E47" s="41">
        <v>0.0</v>
      </c>
      <c r="F47" s="41">
        <f t="shared" si="4"/>
        <v>7910666.248</v>
      </c>
    </row>
    <row r="48" ht="12.75" customHeight="1">
      <c r="A48" s="29">
        <f t="shared" si="1"/>
        <v>45047</v>
      </c>
      <c r="B48" s="41">
        <f t="shared" si="5"/>
        <v>30267.92774</v>
      </c>
      <c r="C48" s="41">
        <f t="shared" si="2"/>
        <v>21281.08</v>
      </c>
      <c r="D48" s="41">
        <f t="shared" si="3"/>
        <v>8986.847738</v>
      </c>
      <c r="E48" s="41">
        <v>0.0</v>
      </c>
      <c r="F48" s="41">
        <f t="shared" si="4"/>
        <v>7901679.4</v>
      </c>
    </row>
    <row r="49" ht="12.75" customHeight="1">
      <c r="A49" s="29">
        <f t="shared" si="1"/>
        <v>45078</v>
      </c>
      <c r="B49" s="41">
        <f t="shared" si="5"/>
        <v>30267.92774</v>
      </c>
      <c r="C49" s="41">
        <f t="shared" si="2"/>
        <v>21256.91</v>
      </c>
      <c r="D49" s="41">
        <f t="shared" si="3"/>
        <v>9011.017738</v>
      </c>
      <c r="E49" s="41">
        <v>0.0</v>
      </c>
      <c r="F49" s="41">
        <f t="shared" si="4"/>
        <v>7892668.383</v>
      </c>
    </row>
    <row r="50" ht="12.75" customHeight="1">
      <c r="A50" s="29">
        <f t="shared" si="1"/>
        <v>45108</v>
      </c>
      <c r="B50" s="41">
        <f t="shared" si="5"/>
        <v>30267.92774</v>
      </c>
      <c r="C50" s="41">
        <f t="shared" si="2"/>
        <v>21232.66</v>
      </c>
      <c r="D50" s="41">
        <f t="shared" si="3"/>
        <v>9035.267738</v>
      </c>
      <c r="E50" s="41">
        <v>0.0</v>
      </c>
      <c r="F50" s="41">
        <f t="shared" si="4"/>
        <v>7883633.115</v>
      </c>
    </row>
    <row r="51" ht="12.75" customHeight="1">
      <c r="A51" s="29">
        <f t="shared" si="1"/>
        <v>45139</v>
      </c>
      <c r="B51" s="41">
        <f t="shared" si="5"/>
        <v>30267.92774</v>
      </c>
      <c r="C51" s="41">
        <f t="shared" si="2"/>
        <v>21208.36</v>
      </c>
      <c r="D51" s="41">
        <f t="shared" si="3"/>
        <v>9059.567738</v>
      </c>
      <c r="E51" s="41">
        <v>0.0</v>
      </c>
      <c r="F51" s="41">
        <f t="shared" si="4"/>
        <v>7874573.547</v>
      </c>
    </row>
    <row r="52" ht="12.75" customHeight="1">
      <c r="A52" s="29">
        <f t="shared" si="1"/>
        <v>45170</v>
      </c>
      <c r="B52" s="41">
        <f t="shared" si="5"/>
        <v>30267.92774</v>
      </c>
      <c r="C52" s="41">
        <f t="shared" si="2"/>
        <v>21183.99</v>
      </c>
      <c r="D52" s="41">
        <f t="shared" si="3"/>
        <v>9083.937738</v>
      </c>
      <c r="E52" s="41">
        <v>0.0</v>
      </c>
      <c r="F52" s="41">
        <f t="shared" si="4"/>
        <v>7865489.61</v>
      </c>
    </row>
    <row r="53" ht="12.75" customHeight="1">
      <c r="A53" s="29">
        <f t="shared" si="1"/>
        <v>45200</v>
      </c>
      <c r="B53" s="41">
        <f t="shared" si="5"/>
        <v>30267.92774</v>
      </c>
      <c r="C53" s="41">
        <f t="shared" si="2"/>
        <v>21159.55</v>
      </c>
      <c r="D53" s="41">
        <f t="shared" si="3"/>
        <v>9108.377738</v>
      </c>
      <c r="E53" s="41">
        <v>0.0</v>
      </c>
      <c r="F53" s="41">
        <f t="shared" si="4"/>
        <v>7856381.232</v>
      </c>
    </row>
    <row r="54" ht="12.75" customHeight="1">
      <c r="A54" s="29">
        <f t="shared" si="1"/>
        <v>45231</v>
      </c>
      <c r="B54" s="41">
        <f t="shared" si="5"/>
        <v>30267.92774</v>
      </c>
      <c r="C54" s="41">
        <f t="shared" si="2"/>
        <v>21135.05</v>
      </c>
      <c r="D54" s="41">
        <f t="shared" si="3"/>
        <v>9132.877738</v>
      </c>
      <c r="E54" s="41">
        <v>0.0</v>
      </c>
      <c r="F54" s="41">
        <f t="shared" si="4"/>
        <v>7847248.354</v>
      </c>
    </row>
    <row r="55" ht="12.75" customHeight="1">
      <c r="A55" s="29">
        <f t="shared" si="1"/>
        <v>45261</v>
      </c>
      <c r="B55" s="41">
        <f t="shared" si="5"/>
        <v>30267.92774</v>
      </c>
      <c r="C55" s="41">
        <f t="shared" si="2"/>
        <v>21110.48</v>
      </c>
      <c r="D55" s="41">
        <f t="shared" si="3"/>
        <v>9157.447738</v>
      </c>
      <c r="E55" s="41">
        <v>0.0</v>
      </c>
      <c r="F55" s="41">
        <f t="shared" si="4"/>
        <v>7838090.906</v>
      </c>
    </row>
    <row r="56" ht="12.75" customHeight="1">
      <c r="A56" s="29">
        <f t="shared" si="1"/>
        <v>45292</v>
      </c>
      <c r="B56" s="41">
        <f t="shared" si="5"/>
        <v>30267.92774</v>
      </c>
      <c r="C56" s="41">
        <f t="shared" si="2"/>
        <v>21085.84</v>
      </c>
      <c r="D56" s="41">
        <f t="shared" si="3"/>
        <v>9182.087738</v>
      </c>
      <c r="E56" s="41">
        <v>0.0</v>
      </c>
      <c r="F56" s="41">
        <f t="shared" si="4"/>
        <v>7828908.819</v>
      </c>
    </row>
    <row r="57" ht="12.75" customHeight="1">
      <c r="A57" s="29">
        <f t="shared" si="1"/>
        <v>45323</v>
      </c>
      <c r="B57" s="41">
        <f t="shared" si="5"/>
        <v>30267.92774</v>
      </c>
      <c r="C57" s="41">
        <f t="shared" si="2"/>
        <v>21061.14</v>
      </c>
      <c r="D57" s="41">
        <f t="shared" si="3"/>
        <v>9206.787738</v>
      </c>
      <c r="E57" s="41">
        <v>0.0</v>
      </c>
      <c r="F57" s="41">
        <f t="shared" si="4"/>
        <v>7819702.031</v>
      </c>
    </row>
    <row r="58" ht="12.75" customHeight="1">
      <c r="A58" s="29">
        <f t="shared" si="1"/>
        <v>45352</v>
      </c>
      <c r="B58" s="41">
        <f t="shared" si="5"/>
        <v>30267.92774</v>
      </c>
      <c r="C58" s="41">
        <f t="shared" si="2"/>
        <v>21036.37</v>
      </c>
      <c r="D58" s="41">
        <f t="shared" si="3"/>
        <v>9231.557738</v>
      </c>
      <c r="E58" s="41">
        <v>0.0</v>
      </c>
      <c r="F58" s="41">
        <f t="shared" si="4"/>
        <v>7810470.473</v>
      </c>
    </row>
    <row r="59" ht="12.75" customHeight="1">
      <c r="A59" s="29">
        <f t="shared" si="1"/>
        <v>45383</v>
      </c>
      <c r="B59" s="41">
        <f t="shared" si="5"/>
        <v>30267.92774</v>
      </c>
      <c r="C59" s="41">
        <f t="shared" si="2"/>
        <v>21011.54</v>
      </c>
      <c r="D59" s="41">
        <f t="shared" si="3"/>
        <v>9256.387738</v>
      </c>
      <c r="E59" s="41">
        <v>0.0</v>
      </c>
      <c r="F59" s="41">
        <f t="shared" si="4"/>
        <v>7801214.085</v>
      </c>
    </row>
    <row r="60" ht="12.75" customHeight="1">
      <c r="A60" s="29">
        <f t="shared" si="1"/>
        <v>45413</v>
      </c>
      <c r="B60" s="41">
        <f t="shared" si="5"/>
        <v>30267.92774</v>
      </c>
      <c r="C60" s="41">
        <f t="shared" si="2"/>
        <v>20986.64</v>
      </c>
      <c r="D60" s="41">
        <f t="shared" si="3"/>
        <v>9281.287738</v>
      </c>
      <c r="E60" s="41">
        <v>0.0</v>
      </c>
      <c r="F60" s="41">
        <f t="shared" si="4"/>
        <v>7791932.798</v>
      </c>
    </row>
    <row r="61" ht="12.75" customHeight="1">
      <c r="A61" s="29">
        <f t="shared" si="1"/>
        <v>45444</v>
      </c>
      <c r="B61" s="41">
        <f t="shared" si="5"/>
        <v>30267.92774</v>
      </c>
      <c r="C61" s="41">
        <f t="shared" si="2"/>
        <v>20961.67</v>
      </c>
      <c r="D61" s="41">
        <f t="shared" si="3"/>
        <v>9306.257738</v>
      </c>
      <c r="E61" s="41">
        <v>0.0</v>
      </c>
      <c r="F61" s="41">
        <f t="shared" si="4"/>
        <v>7782626.54</v>
      </c>
    </row>
    <row r="62" ht="12.75" customHeight="1">
      <c r="A62" s="29">
        <f t="shared" si="1"/>
        <v>45474</v>
      </c>
      <c r="B62" s="41">
        <f t="shared" si="5"/>
        <v>30267.92774</v>
      </c>
      <c r="C62" s="41">
        <f t="shared" si="2"/>
        <v>20936.63</v>
      </c>
      <c r="D62" s="41">
        <f t="shared" si="3"/>
        <v>9331.297738</v>
      </c>
      <c r="E62" s="41">
        <v>0.0</v>
      </c>
      <c r="F62" s="41">
        <f t="shared" si="4"/>
        <v>7773295.242</v>
      </c>
    </row>
    <row r="63" ht="12.75" customHeight="1">
      <c r="A63" s="29">
        <f t="shared" si="1"/>
        <v>45505</v>
      </c>
      <c r="B63" s="41">
        <f t="shared" si="5"/>
        <v>30267.92774</v>
      </c>
      <c r="C63" s="41">
        <f t="shared" si="2"/>
        <v>20911.53</v>
      </c>
      <c r="D63" s="41">
        <f t="shared" si="3"/>
        <v>9356.397738</v>
      </c>
      <c r="E63" s="41">
        <v>0.0</v>
      </c>
      <c r="F63" s="41">
        <f t="shared" si="4"/>
        <v>7763938.844</v>
      </c>
    </row>
    <row r="64" ht="12.75" customHeight="1">
      <c r="A64" s="29">
        <f t="shared" si="1"/>
        <v>45536</v>
      </c>
      <c r="B64" s="41">
        <f t="shared" si="5"/>
        <v>30267.92774</v>
      </c>
      <c r="C64" s="41">
        <f t="shared" si="2"/>
        <v>20886.36</v>
      </c>
      <c r="D64" s="41">
        <f t="shared" si="3"/>
        <v>9381.567738</v>
      </c>
      <c r="E64" s="41">
        <v>0.0</v>
      </c>
      <c r="F64" s="41">
        <f t="shared" si="4"/>
        <v>7754557.277</v>
      </c>
    </row>
    <row r="65" ht="12.75" customHeight="1">
      <c r="A65" s="29">
        <f t="shared" si="1"/>
        <v>45566</v>
      </c>
      <c r="B65" s="41">
        <f t="shared" si="5"/>
        <v>30267.92774</v>
      </c>
      <c r="C65" s="41">
        <f t="shared" si="2"/>
        <v>20861.12</v>
      </c>
      <c r="D65" s="41">
        <f t="shared" si="3"/>
        <v>9406.807738</v>
      </c>
      <c r="E65" s="41">
        <v>0.0</v>
      </c>
      <c r="F65" s="41">
        <f t="shared" si="4"/>
        <v>7745150.469</v>
      </c>
    </row>
    <row r="66" ht="12.75" customHeight="1">
      <c r="A66" s="29">
        <f t="shared" si="1"/>
        <v>45597</v>
      </c>
      <c r="B66" s="41">
        <f t="shared" si="5"/>
        <v>30267.92774</v>
      </c>
      <c r="C66" s="41">
        <f t="shared" si="2"/>
        <v>20835.82</v>
      </c>
      <c r="D66" s="41">
        <f t="shared" si="3"/>
        <v>9432.107738</v>
      </c>
      <c r="E66" s="41">
        <v>0.0</v>
      </c>
      <c r="F66" s="41">
        <f t="shared" si="4"/>
        <v>7735718.361</v>
      </c>
    </row>
    <row r="67" ht="12.75" customHeight="1">
      <c r="A67" s="29">
        <f t="shared" si="1"/>
        <v>45627</v>
      </c>
      <c r="B67" s="41">
        <f t="shared" si="5"/>
        <v>30267.92774</v>
      </c>
      <c r="C67" s="41">
        <f t="shared" si="2"/>
        <v>20810.44</v>
      </c>
      <c r="D67" s="41">
        <f t="shared" si="3"/>
        <v>9457.487738</v>
      </c>
      <c r="E67" s="41">
        <v>0.0</v>
      </c>
      <c r="F67" s="41">
        <f t="shared" si="4"/>
        <v>7726260.873</v>
      </c>
    </row>
    <row r="68" ht="12.75" customHeight="1">
      <c r="A68" s="29">
        <f t="shared" si="1"/>
        <v>45658</v>
      </c>
      <c r="B68" s="41">
        <f t="shared" si="5"/>
        <v>30267.92774</v>
      </c>
      <c r="C68" s="41">
        <f t="shared" si="2"/>
        <v>20785</v>
      </c>
      <c r="D68" s="41">
        <f t="shared" si="3"/>
        <v>9482.927738</v>
      </c>
      <c r="E68" s="41">
        <v>0.0</v>
      </c>
      <c r="F68" s="41">
        <f t="shared" si="4"/>
        <v>7716777.946</v>
      </c>
    </row>
    <row r="69" ht="12.75" customHeight="1">
      <c r="A69" s="29">
        <f t="shared" si="1"/>
        <v>45689</v>
      </c>
      <c r="B69" s="41">
        <f t="shared" si="5"/>
        <v>30267.92774</v>
      </c>
      <c r="C69" s="41">
        <f t="shared" si="2"/>
        <v>20759.49</v>
      </c>
      <c r="D69" s="41">
        <f t="shared" si="3"/>
        <v>9508.437738</v>
      </c>
      <c r="E69" s="41">
        <v>0.0</v>
      </c>
      <c r="F69" s="41">
        <f t="shared" si="4"/>
        <v>7707269.508</v>
      </c>
    </row>
    <row r="70" ht="12.75" customHeight="1">
      <c r="A70" s="29">
        <f t="shared" si="1"/>
        <v>45717</v>
      </c>
      <c r="B70" s="41">
        <f t="shared" si="5"/>
        <v>30267.92774</v>
      </c>
      <c r="C70" s="41">
        <f t="shared" si="2"/>
        <v>20733.91</v>
      </c>
      <c r="D70" s="41">
        <f t="shared" si="3"/>
        <v>9534.017738</v>
      </c>
      <c r="E70" s="41">
        <v>0.0</v>
      </c>
      <c r="F70" s="41">
        <f t="shared" si="4"/>
        <v>7697735.49</v>
      </c>
    </row>
    <row r="71" ht="12.75" customHeight="1">
      <c r="A71" s="29">
        <f t="shared" si="1"/>
        <v>45748</v>
      </c>
      <c r="B71" s="41">
        <f t="shared" si="5"/>
        <v>30267.92774</v>
      </c>
      <c r="C71" s="41">
        <f t="shared" si="2"/>
        <v>20708.26</v>
      </c>
      <c r="D71" s="41">
        <f t="shared" si="3"/>
        <v>9559.667738</v>
      </c>
      <c r="E71" s="41">
        <v>0.0</v>
      </c>
      <c r="F71" s="41">
        <f t="shared" si="4"/>
        <v>7688175.823</v>
      </c>
    </row>
    <row r="72" ht="12.75" customHeight="1">
      <c r="A72" s="29">
        <f t="shared" si="1"/>
        <v>45778</v>
      </c>
      <c r="B72" s="41">
        <f t="shared" si="5"/>
        <v>30267.92774</v>
      </c>
      <c r="C72" s="41">
        <f t="shared" si="2"/>
        <v>20682.54</v>
      </c>
      <c r="D72" s="41">
        <f t="shared" si="3"/>
        <v>9585.387738</v>
      </c>
      <c r="E72" s="41">
        <v>0.0</v>
      </c>
      <c r="F72" s="41">
        <f t="shared" si="4"/>
        <v>7678590.435</v>
      </c>
    </row>
    <row r="73" ht="12.75" customHeight="1">
      <c r="A73" s="29">
        <f t="shared" si="1"/>
        <v>45809</v>
      </c>
      <c r="B73" s="41">
        <f t="shared" si="5"/>
        <v>30267.92774</v>
      </c>
      <c r="C73" s="41">
        <f t="shared" si="2"/>
        <v>20656.76</v>
      </c>
      <c r="D73" s="41">
        <f t="shared" si="3"/>
        <v>9611.167738</v>
      </c>
      <c r="E73" s="41">
        <v>0.0</v>
      </c>
      <c r="F73" s="41">
        <f t="shared" si="4"/>
        <v>7668979.267</v>
      </c>
    </row>
    <row r="74" ht="12.75" customHeight="1">
      <c r="A74" s="29">
        <f t="shared" si="1"/>
        <v>45839</v>
      </c>
      <c r="B74" s="41">
        <f t="shared" si="5"/>
        <v>30267.92774</v>
      </c>
      <c r="C74" s="41">
        <f t="shared" si="2"/>
        <v>20630.9</v>
      </c>
      <c r="D74" s="41">
        <f t="shared" si="3"/>
        <v>9637.027738</v>
      </c>
      <c r="E74" s="41">
        <v>0.0</v>
      </c>
      <c r="F74" s="41">
        <f t="shared" si="4"/>
        <v>7659342.239</v>
      </c>
    </row>
    <row r="75" ht="12.75" customHeight="1">
      <c r="A75" s="29">
        <f t="shared" si="1"/>
        <v>45870</v>
      </c>
      <c r="B75" s="41">
        <f t="shared" si="5"/>
        <v>30267.92774</v>
      </c>
      <c r="C75" s="41">
        <f t="shared" si="2"/>
        <v>20604.98</v>
      </c>
      <c r="D75" s="41">
        <f t="shared" si="3"/>
        <v>9662.947738</v>
      </c>
      <c r="E75" s="41">
        <v>0.0</v>
      </c>
      <c r="F75" s="41">
        <f t="shared" si="4"/>
        <v>7649679.292</v>
      </c>
    </row>
    <row r="76" ht="12.75" customHeight="1">
      <c r="A76" s="29">
        <f t="shared" si="1"/>
        <v>45901</v>
      </c>
      <c r="B76" s="41">
        <f t="shared" si="5"/>
        <v>30267.92774</v>
      </c>
      <c r="C76" s="41">
        <f t="shared" si="2"/>
        <v>20578.98</v>
      </c>
      <c r="D76" s="41">
        <f t="shared" si="3"/>
        <v>9688.947738</v>
      </c>
      <c r="E76" s="41">
        <v>0.0</v>
      </c>
      <c r="F76" s="41">
        <f t="shared" si="4"/>
        <v>7639990.344</v>
      </c>
    </row>
    <row r="77" ht="12.75" customHeight="1">
      <c r="A77" s="29">
        <f t="shared" si="1"/>
        <v>45931</v>
      </c>
      <c r="B77" s="41">
        <f t="shared" si="5"/>
        <v>30267.92774</v>
      </c>
      <c r="C77" s="41">
        <f t="shared" si="2"/>
        <v>20552.92</v>
      </c>
      <c r="D77" s="41">
        <f t="shared" si="3"/>
        <v>9715.007738</v>
      </c>
      <c r="E77" s="41">
        <v>0.0</v>
      </c>
      <c r="F77" s="41">
        <f t="shared" si="4"/>
        <v>7630275.336</v>
      </c>
    </row>
    <row r="78" ht="12.75" customHeight="1">
      <c r="A78" s="29">
        <f t="shared" si="1"/>
        <v>45962</v>
      </c>
      <c r="B78" s="41">
        <f t="shared" si="5"/>
        <v>30267.92774</v>
      </c>
      <c r="C78" s="41">
        <f t="shared" si="2"/>
        <v>20526.78</v>
      </c>
      <c r="D78" s="41">
        <f t="shared" si="3"/>
        <v>9741.147738</v>
      </c>
      <c r="E78" s="41">
        <v>0.0</v>
      </c>
      <c r="F78" s="41">
        <f t="shared" si="4"/>
        <v>7620534.188</v>
      </c>
    </row>
    <row r="79" ht="12.75" customHeight="1">
      <c r="A79" s="29">
        <f t="shared" si="1"/>
        <v>45992</v>
      </c>
      <c r="B79" s="41">
        <f t="shared" si="5"/>
        <v>30267.92774</v>
      </c>
      <c r="C79" s="41">
        <f t="shared" si="2"/>
        <v>20500.58</v>
      </c>
      <c r="D79" s="41">
        <f t="shared" si="3"/>
        <v>9767.347738</v>
      </c>
      <c r="E79" s="41">
        <v>0.0</v>
      </c>
      <c r="F79" s="41">
        <f t="shared" si="4"/>
        <v>7610766.841</v>
      </c>
    </row>
    <row r="80" ht="12.75" customHeight="1">
      <c r="A80" s="29">
        <f t="shared" si="1"/>
        <v>46023</v>
      </c>
      <c r="B80" s="41">
        <f t="shared" si="5"/>
        <v>30267.92774</v>
      </c>
      <c r="C80" s="41">
        <f t="shared" si="2"/>
        <v>20474.3</v>
      </c>
      <c r="D80" s="41">
        <f t="shared" si="3"/>
        <v>9793.627738</v>
      </c>
      <c r="E80" s="41">
        <v>0.0</v>
      </c>
      <c r="F80" s="41">
        <f t="shared" si="4"/>
        <v>7600973.213</v>
      </c>
    </row>
    <row r="81" ht="12.75" customHeight="1">
      <c r="A81" s="29">
        <f t="shared" si="1"/>
        <v>46054</v>
      </c>
      <c r="B81" s="41">
        <f t="shared" si="5"/>
        <v>30267.92774</v>
      </c>
      <c r="C81" s="41">
        <f t="shared" si="2"/>
        <v>20447.95</v>
      </c>
      <c r="D81" s="41">
        <f t="shared" si="3"/>
        <v>9819.977738</v>
      </c>
      <c r="E81" s="41">
        <v>0.0</v>
      </c>
      <c r="F81" s="41">
        <f t="shared" si="4"/>
        <v>7591153.235</v>
      </c>
    </row>
    <row r="82" ht="12.75" customHeight="1">
      <c r="A82" s="29">
        <f t="shared" si="1"/>
        <v>46082</v>
      </c>
      <c r="B82" s="41">
        <f t="shared" si="5"/>
        <v>30267.92774</v>
      </c>
      <c r="C82" s="41">
        <f t="shared" si="2"/>
        <v>20421.54</v>
      </c>
      <c r="D82" s="41">
        <f t="shared" si="3"/>
        <v>9846.387738</v>
      </c>
      <c r="E82" s="41">
        <v>0.0</v>
      </c>
      <c r="F82" s="41">
        <f t="shared" si="4"/>
        <v>7581306.847</v>
      </c>
    </row>
    <row r="83" ht="12.75" customHeight="1">
      <c r="A83" s="29">
        <f t="shared" si="1"/>
        <v>46113</v>
      </c>
      <c r="B83" s="41">
        <f t="shared" si="5"/>
        <v>30267.92774</v>
      </c>
      <c r="C83" s="41">
        <f t="shared" si="2"/>
        <v>20395.05</v>
      </c>
      <c r="D83" s="41">
        <f t="shared" si="3"/>
        <v>9872.877738</v>
      </c>
      <c r="E83" s="41">
        <v>0.0</v>
      </c>
      <c r="F83" s="41">
        <f t="shared" si="4"/>
        <v>7571433.97</v>
      </c>
    </row>
    <row r="84" ht="12.75" customHeight="1">
      <c r="A84" s="29">
        <f t="shared" si="1"/>
        <v>46143</v>
      </c>
      <c r="B84" s="41">
        <f t="shared" si="5"/>
        <v>30267.92774</v>
      </c>
      <c r="C84" s="41">
        <f t="shared" si="2"/>
        <v>20368.49</v>
      </c>
      <c r="D84" s="41">
        <f t="shared" si="3"/>
        <v>9899.437738</v>
      </c>
      <c r="E84" s="41">
        <v>0.0</v>
      </c>
      <c r="F84" s="41">
        <f t="shared" si="4"/>
        <v>7561534.532</v>
      </c>
    </row>
    <row r="85" ht="12.75" customHeight="1">
      <c r="A85" s="29">
        <f t="shared" si="1"/>
        <v>46174</v>
      </c>
      <c r="B85" s="41">
        <f t="shared" si="5"/>
        <v>30267.92774</v>
      </c>
      <c r="C85" s="41">
        <f t="shared" si="2"/>
        <v>20341.86</v>
      </c>
      <c r="D85" s="41">
        <f t="shared" si="3"/>
        <v>9926.067738</v>
      </c>
      <c r="E85" s="41">
        <v>0.0</v>
      </c>
      <c r="F85" s="41">
        <f t="shared" si="4"/>
        <v>7551608.464</v>
      </c>
    </row>
    <row r="86" ht="12.75" customHeight="1">
      <c r="A86" s="29">
        <f t="shared" si="1"/>
        <v>46204</v>
      </c>
      <c r="B86" s="41">
        <f t="shared" si="5"/>
        <v>30267.92774</v>
      </c>
      <c r="C86" s="41">
        <f t="shared" si="2"/>
        <v>20315.15</v>
      </c>
      <c r="D86" s="41">
        <f t="shared" si="3"/>
        <v>9952.777738</v>
      </c>
      <c r="E86" s="41">
        <v>0.0</v>
      </c>
      <c r="F86" s="41">
        <f t="shared" si="4"/>
        <v>7541655.686</v>
      </c>
    </row>
    <row r="87" ht="12.75" customHeight="1">
      <c r="A87" s="29">
        <f t="shared" si="1"/>
        <v>46235</v>
      </c>
      <c r="B87" s="41">
        <f t="shared" si="5"/>
        <v>30267.92774</v>
      </c>
      <c r="C87" s="41">
        <f t="shared" si="2"/>
        <v>20288.38</v>
      </c>
      <c r="D87" s="41">
        <f t="shared" si="3"/>
        <v>9979.547738</v>
      </c>
      <c r="E87" s="41">
        <v>0.0</v>
      </c>
      <c r="F87" s="41">
        <f t="shared" si="4"/>
        <v>7531676.139</v>
      </c>
    </row>
    <row r="88" ht="12.75" customHeight="1">
      <c r="A88" s="29">
        <f t="shared" si="1"/>
        <v>46266</v>
      </c>
      <c r="B88" s="41">
        <f t="shared" si="5"/>
        <v>30267.92774</v>
      </c>
      <c r="C88" s="41">
        <f t="shared" si="2"/>
        <v>20261.53</v>
      </c>
      <c r="D88" s="41">
        <f t="shared" si="3"/>
        <v>10006.39774</v>
      </c>
      <c r="E88" s="41">
        <v>0.0</v>
      </c>
      <c r="F88" s="41">
        <f t="shared" si="4"/>
        <v>7521669.741</v>
      </c>
    </row>
    <row r="89" ht="12.75" customHeight="1">
      <c r="A89" s="29">
        <f t="shared" si="1"/>
        <v>46296</v>
      </c>
      <c r="B89" s="41">
        <f t="shared" si="5"/>
        <v>30267.92774</v>
      </c>
      <c r="C89" s="41">
        <f t="shared" si="2"/>
        <v>20234.61</v>
      </c>
      <c r="D89" s="41">
        <f t="shared" si="3"/>
        <v>10033.31774</v>
      </c>
      <c r="E89" s="41">
        <v>0.0</v>
      </c>
      <c r="F89" s="41">
        <f t="shared" si="4"/>
        <v>7511636.423</v>
      </c>
    </row>
    <row r="90" ht="12.75" customHeight="1">
      <c r="A90" s="29">
        <f t="shared" si="1"/>
        <v>46327</v>
      </c>
      <c r="B90" s="41">
        <f t="shared" si="5"/>
        <v>30267.92774</v>
      </c>
      <c r="C90" s="41">
        <f t="shared" si="2"/>
        <v>20207.62</v>
      </c>
      <c r="D90" s="41">
        <f t="shared" si="3"/>
        <v>10060.30774</v>
      </c>
      <c r="E90" s="41">
        <v>0.0</v>
      </c>
      <c r="F90" s="41">
        <f t="shared" si="4"/>
        <v>7501576.116</v>
      </c>
    </row>
    <row r="91" ht="12.75" customHeight="1">
      <c r="A91" s="29">
        <f t="shared" si="1"/>
        <v>46357</v>
      </c>
      <c r="B91" s="41">
        <f t="shared" si="5"/>
        <v>30267.92774</v>
      </c>
      <c r="C91" s="41">
        <f t="shared" si="2"/>
        <v>20180.56</v>
      </c>
      <c r="D91" s="41">
        <f t="shared" si="3"/>
        <v>10087.36774</v>
      </c>
      <c r="E91" s="41">
        <v>0.0</v>
      </c>
      <c r="F91" s="41">
        <f t="shared" si="4"/>
        <v>7491488.748</v>
      </c>
    </row>
    <row r="92" ht="12.75" customHeight="1">
      <c r="A92" s="29">
        <f t="shared" si="1"/>
        <v>46388</v>
      </c>
      <c r="B92" s="41">
        <f t="shared" si="5"/>
        <v>30267.92774</v>
      </c>
      <c r="C92" s="41">
        <f t="shared" si="2"/>
        <v>20153.42</v>
      </c>
      <c r="D92" s="41">
        <f t="shared" si="3"/>
        <v>10114.50774</v>
      </c>
      <c r="E92" s="41">
        <v>0.0</v>
      </c>
      <c r="F92" s="41">
        <f t="shared" si="4"/>
        <v>7481374.24</v>
      </c>
    </row>
    <row r="93" ht="12.75" customHeight="1">
      <c r="A93" s="29">
        <f t="shared" si="1"/>
        <v>46419</v>
      </c>
      <c r="B93" s="41">
        <f t="shared" si="5"/>
        <v>30267.92774</v>
      </c>
      <c r="C93" s="41">
        <f t="shared" si="2"/>
        <v>20126.21</v>
      </c>
      <c r="D93" s="41">
        <f t="shared" si="3"/>
        <v>10141.71774</v>
      </c>
      <c r="E93" s="41">
        <v>0.0</v>
      </c>
      <c r="F93" s="41">
        <f t="shared" si="4"/>
        <v>7471232.522</v>
      </c>
    </row>
    <row r="94" ht="12.75" customHeight="1">
      <c r="A94" s="29">
        <f t="shared" si="1"/>
        <v>46447</v>
      </c>
      <c r="B94" s="41">
        <f t="shared" si="5"/>
        <v>30267.92774</v>
      </c>
      <c r="C94" s="41">
        <f t="shared" si="2"/>
        <v>20098.93</v>
      </c>
      <c r="D94" s="41">
        <f t="shared" si="3"/>
        <v>10168.99774</v>
      </c>
      <c r="E94" s="41">
        <v>0.0</v>
      </c>
      <c r="F94" s="41">
        <f t="shared" si="4"/>
        <v>7461063.525</v>
      </c>
    </row>
    <row r="95" ht="12.75" customHeight="1">
      <c r="A95" s="29">
        <f t="shared" si="1"/>
        <v>46478</v>
      </c>
      <c r="B95" s="41">
        <f t="shared" si="5"/>
        <v>30267.92774</v>
      </c>
      <c r="C95" s="41">
        <f t="shared" si="2"/>
        <v>20071.57</v>
      </c>
      <c r="D95" s="41">
        <f t="shared" si="3"/>
        <v>10196.35774</v>
      </c>
      <c r="E95" s="41">
        <v>0.0</v>
      </c>
      <c r="F95" s="41">
        <f t="shared" si="4"/>
        <v>7450867.167</v>
      </c>
    </row>
    <row r="96" ht="12.75" customHeight="1">
      <c r="A96" s="29">
        <f t="shared" si="1"/>
        <v>46508</v>
      </c>
      <c r="B96" s="41">
        <f t="shared" si="5"/>
        <v>30267.92774</v>
      </c>
      <c r="C96" s="41">
        <f t="shared" si="2"/>
        <v>20044.14</v>
      </c>
      <c r="D96" s="41">
        <f t="shared" si="3"/>
        <v>10223.78774</v>
      </c>
      <c r="E96" s="41">
        <v>0.0</v>
      </c>
      <c r="F96" s="41">
        <f t="shared" si="4"/>
        <v>7440643.379</v>
      </c>
    </row>
    <row r="97" ht="12.75" customHeight="1">
      <c r="A97" s="29">
        <f t="shared" si="1"/>
        <v>46539</v>
      </c>
      <c r="B97" s="41">
        <f t="shared" si="5"/>
        <v>30267.92774</v>
      </c>
      <c r="C97" s="41">
        <f t="shared" si="2"/>
        <v>20016.64</v>
      </c>
      <c r="D97" s="41">
        <f t="shared" si="3"/>
        <v>10251.28774</v>
      </c>
      <c r="E97" s="41">
        <v>0.0</v>
      </c>
      <c r="F97" s="41">
        <f t="shared" si="4"/>
        <v>7430392.091</v>
      </c>
    </row>
    <row r="98" ht="12.75" customHeight="1">
      <c r="A98" s="29">
        <f t="shared" si="1"/>
        <v>46569</v>
      </c>
      <c r="B98" s="41">
        <f t="shared" si="5"/>
        <v>30267.92774</v>
      </c>
      <c r="C98" s="41">
        <f t="shared" si="2"/>
        <v>19989.06</v>
      </c>
      <c r="D98" s="41">
        <f t="shared" si="3"/>
        <v>10278.86774</v>
      </c>
      <c r="E98" s="41">
        <v>0.0</v>
      </c>
      <c r="F98" s="41">
        <f t="shared" si="4"/>
        <v>7420113.224</v>
      </c>
    </row>
    <row r="99" ht="12.75" customHeight="1">
      <c r="A99" s="29">
        <f t="shared" si="1"/>
        <v>46600</v>
      </c>
      <c r="B99" s="41">
        <f t="shared" si="5"/>
        <v>30267.92774</v>
      </c>
      <c r="C99" s="41">
        <f t="shared" si="2"/>
        <v>19961.41</v>
      </c>
      <c r="D99" s="41">
        <f t="shared" si="3"/>
        <v>10306.51774</v>
      </c>
      <c r="E99" s="41">
        <v>0.0</v>
      </c>
      <c r="F99" s="41">
        <f t="shared" si="4"/>
        <v>7409806.706</v>
      </c>
    </row>
    <row r="100" ht="12.75" customHeight="1">
      <c r="A100" s="29">
        <f t="shared" si="1"/>
        <v>46631</v>
      </c>
      <c r="B100" s="41">
        <f t="shared" si="5"/>
        <v>30267.92774</v>
      </c>
      <c r="C100" s="41">
        <f t="shared" si="2"/>
        <v>19933.68</v>
      </c>
      <c r="D100" s="41">
        <f t="shared" si="3"/>
        <v>10334.24774</v>
      </c>
      <c r="E100" s="41">
        <v>0.0</v>
      </c>
      <c r="F100" s="41">
        <f t="shared" si="4"/>
        <v>7399472.458</v>
      </c>
    </row>
    <row r="101" ht="12.75" customHeight="1">
      <c r="A101" s="29">
        <f t="shared" si="1"/>
        <v>46661</v>
      </c>
      <c r="B101" s="41">
        <f t="shared" si="5"/>
        <v>30267.92774</v>
      </c>
      <c r="C101" s="41">
        <f t="shared" si="2"/>
        <v>19905.88</v>
      </c>
      <c r="D101" s="41">
        <f t="shared" si="3"/>
        <v>10362.04774</v>
      </c>
      <c r="E101" s="41">
        <v>0.0</v>
      </c>
      <c r="F101" s="41">
        <f t="shared" si="4"/>
        <v>7389110.41</v>
      </c>
    </row>
    <row r="102" ht="12.75" customHeight="1">
      <c r="A102" s="29">
        <f t="shared" si="1"/>
        <v>46692</v>
      </c>
      <c r="B102" s="41">
        <f t="shared" si="5"/>
        <v>30267.92774</v>
      </c>
      <c r="C102" s="41">
        <f t="shared" si="2"/>
        <v>19878.01</v>
      </c>
      <c r="D102" s="41">
        <f t="shared" si="3"/>
        <v>10389.91774</v>
      </c>
      <c r="E102" s="41">
        <v>0.0</v>
      </c>
      <c r="F102" s="41">
        <f t="shared" si="4"/>
        <v>7378720.493</v>
      </c>
    </row>
    <row r="103" ht="12.75" customHeight="1">
      <c r="A103" s="29">
        <f t="shared" si="1"/>
        <v>46722</v>
      </c>
      <c r="B103" s="41">
        <f t="shared" si="5"/>
        <v>30267.92774</v>
      </c>
      <c r="C103" s="41">
        <f t="shared" si="2"/>
        <v>19850.05</v>
      </c>
      <c r="D103" s="41">
        <f t="shared" si="3"/>
        <v>10417.87774</v>
      </c>
      <c r="E103" s="41">
        <v>0.0</v>
      </c>
      <c r="F103" s="41">
        <f t="shared" si="4"/>
        <v>7368302.615</v>
      </c>
    </row>
    <row r="104" ht="12.75" customHeight="1">
      <c r="A104" s="29">
        <f t="shared" si="1"/>
        <v>46753</v>
      </c>
      <c r="B104" s="41">
        <f t="shared" si="5"/>
        <v>30267.92774</v>
      </c>
      <c r="C104" s="41">
        <f t="shared" si="2"/>
        <v>19822.03</v>
      </c>
      <c r="D104" s="41">
        <f t="shared" si="3"/>
        <v>10445.89774</v>
      </c>
      <c r="E104" s="41">
        <v>0.0</v>
      </c>
      <c r="F104" s="41">
        <f t="shared" si="4"/>
        <v>7357856.717</v>
      </c>
    </row>
    <row r="105" ht="12.75" customHeight="1">
      <c r="A105" s="29">
        <f t="shared" si="1"/>
        <v>46784</v>
      </c>
      <c r="B105" s="41">
        <f t="shared" si="5"/>
        <v>30267.92774</v>
      </c>
      <c r="C105" s="41">
        <f t="shared" si="2"/>
        <v>19793.93</v>
      </c>
      <c r="D105" s="41">
        <f t="shared" si="3"/>
        <v>10473.99774</v>
      </c>
      <c r="E105" s="41">
        <v>0.0</v>
      </c>
      <c r="F105" s="41">
        <f t="shared" si="4"/>
        <v>7347382.719</v>
      </c>
    </row>
    <row r="106" ht="12.75" customHeight="1">
      <c r="A106" s="29">
        <f t="shared" si="1"/>
        <v>46813</v>
      </c>
      <c r="B106" s="41">
        <f t="shared" si="5"/>
        <v>30267.92774</v>
      </c>
      <c r="C106" s="41">
        <f t="shared" si="2"/>
        <v>19765.75</v>
      </c>
      <c r="D106" s="41">
        <f t="shared" si="3"/>
        <v>10502.17774</v>
      </c>
      <c r="E106" s="41">
        <v>0.0</v>
      </c>
      <c r="F106" s="41">
        <f t="shared" si="4"/>
        <v>7336880.542</v>
      </c>
    </row>
    <row r="107" ht="12.75" customHeight="1">
      <c r="A107" s="29">
        <f t="shared" si="1"/>
        <v>46844</v>
      </c>
      <c r="B107" s="41">
        <f t="shared" si="5"/>
        <v>30267.92774</v>
      </c>
      <c r="C107" s="41">
        <f t="shared" si="2"/>
        <v>19737.5</v>
      </c>
      <c r="D107" s="41">
        <f t="shared" si="3"/>
        <v>10530.42774</v>
      </c>
      <c r="E107" s="41">
        <v>0.0</v>
      </c>
      <c r="F107" s="41">
        <f t="shared" si="4"/>
        <v>7326350.114</v>
      </c>
    </row>
    <row r="108" ht="12.75" customHeight="1">
      <c r="A108" s="29">
        <f t="shared" si="1"/>
        <v>46874</v>
      </c>
      <c r="B108" s="41">
        <f t="shared" si="5"/>
        <v>30267.92774</v>
      </c>
      <c r="C108" s="41">
        <f t="shared" si="2"/>
        <v>19709.17</v>
      </c>
      <c r="D108" s="41">
        <f t="shared" si="3"/>
        <v>10558.75774</v>
      </c>
      <c r="E108" s="41">
        <v>0.0</v>
      </c>
      <c r="F108" s="41">
        <f t="shared" si="4"/>
        <v>7315791.356</v>
      </c>
    </row>
    <row r="109" ht="12.75" customHeight="1">
      <c r="A109" s="29">
        <f t="shared" si="1"/>
        <v>46905</v>
      </c>
      <c r="B109" s="41">
        <f t="shared" si="5"/>
        <v>30267.92774</v>
      </c>
      <c r="C109" s="41">
        <f t="shared" si="2"/>
        <v>19680.76</v>
      </c>
      <c r="D109" s="41">
        <f t="shared" si="3"/>
        <v>10587.16774</v>
      </c>
      <c r="E109" s="41">
        <v>0.0</v>
      </c>
      <c r="F109" s="41">
        <f t="shared" si="4"/>
        <v>7305204.188</v>
      </c>
    </row>
    <row r="110" ht="12.75" customHeight="1">
      <c r="A110" s="29">
        <f t="shared" si="1"/>
        <v>46935</v>
      </c>
      <c r="B110" s="41">
        <f t="shared" si="5"/>
        <v>30267.92774</v>
      </c>
      <c r="C110" s="41">
        <f t="shared" si="2"/>
        <v>19652.28</v>
      </c>
      <c r="D110" s="41">
        <f t="shared" si="3"/>
        <v>10615.64774</v>
      </c>
      <c r="E110" s="41">
        <v>0.0</v>
      </c>
      <c r="F110" s="41">
        <f t="shared" si="4"/>
        <v>7294588.541</v>
      </c>
    </row>
    <row r="111" ht="12.75" customHeight="1">
      <c r="A111" s="29">
        <f t="shared" si="1"/>
        <v>46966</v>
      </c>
      <c r="B111" s="41">
        <f t="shared" si="5"/>
        <v>30267.92774</v>
      </c>
      <c r="C111" s="41">
        <f t="shared" si="2"/>
        <v>19623.72</v>
      </c>
      <c r="D111" s="41">
        <f t="shared" si="3"/>
        <v>10644.20774</v>
      </c>
      <c r="E111" s="41">
        <v>0.0</v>
      </c>
      <c r="F111" s="41">
        <f t="shared" si="4"/>
        <v>7283944.333</v>
      </c>
    </row>
    <row r="112" ht="12.75" customHeight="1">
      <c r="A112" s="29">
        <f t="shared" si="1"/>
        <v>46997</v>
      </c>
      <c r="B112" s="41">
        <f t="shared" si="5"/>
        <v>30267.92774</v>
      </c>
      <c r="C112" s="41">
        <f t="shared" si="2"/>
        <v>19595.09</v>
      </c>
      <c r="D112" s="41">
        <f t="shared" si="3"/>
        <v>10672.83774</v>
      </c>
      <c r="E112" s="41">
        <v>0.0</v>
      </c>
      <c r="F112" s="41">
        <f t="shared" si="4"/>
        <v>7273271.495</v>
      </c>
    </row>
    <row r="113" ht="12.75" customHeight="1">
      <c r="A113" s="29">
        <f t="shared" si="1"/>
        <v>47027</v>
      </c>
      <c r="B113" s="41">
        <f t="shared" si="5"/>
        <v>30267.92774</v>
      </c>
      <c r="C113" s="41">
        <f t="shared" si="2"/>
        <v>19566.38</v>
      </c>
      <c r="D113" s="41">
        <f t="shared" si="3"/>
        <v>10701.54774</v>
      </c>
      <c r="E113" s="41">
        <v>0.0</v>
      </c>
      <c r="F113" s="41">
        <f t="shared" si="4"/>
        <v>7262569.948</v>
      </c>
    </row>
    <row r="114" ht="12.75" customHeight="1">
      <c r="A114" s="29">
        <f t="shared" si="1"/>
        <v>47058</v>
      </c>
      <c r="B114" s="41">
        <f t="shared" si="5"/>
        <v>30267.92774</v>
      </c>
      <c r="C114" s="41">
        <f t="shared" si="2"/>
        <v>19537.59</v>
      </c>
      <c r="D114" s="41">
        <f t="shared" si="3"/>
        <v>10730.33774</v>
      </c>
      <c r="E114" s="41">
        <v>0.0</v>
      </c>
      <c r="F114" s="41">
        <f t="shared" si="4"/>
        <v>7251839.61</v>
      </c>
    </row>
    <row r="115" ht="12.75" customHeight="1">
      <c r="A115" s="29">
        <f t="shared" si="1"/>
        <v>47088</v>
      </c>
      <c r="B115" s="41">
        <f t="shared" si="5"/>
        <v>30267.92774</v>
      </c>
      <c r="C115" s="41">
        <f t="shared" si="2"/>
        <v>19508.72</v>
      </c>
      <c r="D115" s="41">
        <f t="shared" si="3"/>
        <v>10759.20774</v>
      </c>
      <c r="E115" s="41">
        <v>0.0</v>
      </c>
      <c r="F115" s="41">
        <f t="shared" si="4"/>
        <v>7241080.402</v>
      </c>
    </row>
    <row r="116" ht="12.75" customHeight="1">
      <c r="A116" s="29">
        <f t="shared" si="1"/>
        <v>47119</v>
      </c>
      <c r="B116" s="41">
        <f t="shared" si="5"/>
        <v>30267.92774</v>
      </c>
      <c r="C116" s="41">
        <f t="shared" si="2"/>
        <v>19479.78</v>
      </c>
      <c r="D116" s="41">
        <f t="shared" si="3"/>
        <v>10788.14774</v>
      </c>
      <c r="E116" s="41">
        <v>0.0</v>
      </c>
      <c r="F116" s="41">
        <f t="shared" si="4"/>
        <v>7230292.254</v>
      </c>
    </row>
    <row r="117" ht="12.75" customHeight="1">
      <c r="A117" s="29">
        <f t="shared" si="1"/>
        <v>47150</v>
      </c>
      <c r="B117" s="41">
        <f t="shared" si="5"/>
        <v>30267.92774</v>
      </c>
      <c r="C117" s="41">
        <f t="shared" si="2"/>
        <v>19450.76</v>
      </c>
      <c r="D117" s="41">
        <f t="shared" si="3"/>
        <v>10817.16774</v>
      </c>
      <c r="E117" s="41">
        <v>0.0</v>
      </c>
      <c r="F117" s="41">
        <f t="shared" si="4"/>
        <v>7219475.087</v>
      </c>
    </row>
    <row r="118" ht="12.75" customHeight="1">
      <c r="A118" s="29">
        <f t="shared" si="1"/>
        <v>47178</v>
      </c>
      <c r="B118" s="41">
        <f t="shared" si="5"/>
        <v>30267.92774</v>
      </c>
      <c r="C118" s="41">
        <f t="shared" si="2"/>
        <v>19421.66</v>
      </c>
      <c r="D118" s="41">
        <f t="shared" si="3"/>
        <v>10846.26774</v>
      </c>
      <c r="E118" s="41">
        <v>0.0</v>
      </c>
      <c r="F118" s="41">
        <f t="shared" si="4"/>
        <v>7208628.819</v>
      </c>
    </row>
    <row r="119" ht="12.75" customHeight="1">
      <c r="A119" s="29">
        <f t="shared" si="1"/>
        <v>47209</v>
      </c>
      <c r="B119" s="41">
        <f t="shared" si="5"/>
        <v>30267.92774</v>
      </c>
      <c r="C119" s="41">
        <f t="shared" si="2"/>
        <v>19392.48</v>
      </c>
      <c r="D119" s="41">
        <f t="shared" si="3"/>
        <v>10875.44774</v>
      </c>
      <c r="E119" s="41">
        <v>0.0</v>
      </c>
      <c r="F119" s="41">
        <f t="shared" si="4"/>
        <v>7197753.371</v>
      </c>
    </row>
    <row r="120" ht="12.75" customHeight="1">
      <c r="A120" s="29">
        <f t="shared" si="1"/>
        <v>47239</v>
      </c>
      <c r="B120" s="41">
        <f t="shared" si="5"/>
        <v>30267.92774</v>
      </c>
      <c r="C120" s="41">
        <f t="shared" si="2"/>
        <v>19363.22</v>
      </c>
      <c r="D120" s="41">
        <f t="shared" si="3"/>
        <v>10904.70774</v>
      </c>
      <c r="E120" s="41">
        <v>0.0</v>
      </c>
      <c r="F120" s="41">
        <f t="shared" si="4"/>
        <v>7186848.663</v>
      </c>
    </row>
    <row r="121" ht="12.75" customHeight="1">
      <c r="A121" s="29">
        <f t="shared" si="1"/>
        <v>47270</v>
      </c>
      <c r="B121" s="41">
        <f t="shared" si="5"/>
        <v>30267.92774</v>
      </c>
      <c r="C121" s="41">
        <f t="shared" si="2"/>
        <v>19333.89</v>
      </c>
      <c r="D121" s="41">
        <f t="shared" si="3"/>
        <v>10934.03774</v>
      </c>
      <c r="E121" s="41">
        <v>0.0</v>
      </c>
      <c r="F121" s="41">
        <f t="shared" si="4"/>
        <v>7175914.626</v>
      </c>
    </row>
    <row r="122" ht="12.75" customHeight="1">
      <c r="A122" s="29">
        <f t="shared" si="1"/>
        <v>47300</v>
      </c>
      <c r="B122" s="41">
        <f t="shared" si="5"/>
        <v>30267.92774</v>
      </c>
      <c r="C122" s="41">
        <f t="shared" si="2"/>
        <v>19304.47</v>
      </c>
      <c r="D122" s="41">
        <f t="shared" si="3"/>
        <v>10963.45774</v>
      </c>
      <c r="E122" s="41">
        <v>0.0</v>
      </c>
      <c r="F122" s="41">
        <f t="shared" si="4"/>
        <v>7164951.168</v>
      </c>
    </row>
    <row r="123" ht="12.75" customHeight="1">
      <c r="A123" s="29">
        <f t="shared" si="1"/>
        <v>47331</v>
      </c>
      <c r="B123" s="41">
        <f t="shared" si="5"/>
        <v>30267.92774</v>
      </c>
      <c r="C123" s="41">
        <f t="shared" si="2"/>
        <v>19274.98</v>
      </c>
      <c r="D123" s="41">
        <f t="shared" si="3"/>
        <v>10992.94774</v>
      </c>
      <c r="E123" s="41">
        <v>0.0</v>
      </c>
      <c r="F123" s="41">
        <f t="shared" si="4"/>
        <v>7153958.22</v>
      </c>
    </row>
    <row r="124" ht="12.75" customHeight="1">
      <c r="A124" s="29">
        <f t="shared" si="1"/>
        <v>47362</v>
      </c>
      <c r="B124" s="41">
        <f t="shared" si="5"/>
        <v>30267.92774</v>
      </c>
      <c r="C124" s="41">
        <f t="shared" si="2"/>
        <v>19245.4</v>
      </c>
      <c r="D124" s="41">
        <f t="shared" si="3"/>
        <v>11022.52774</v>
      </c>
      <c r="E124" s="41">
        <v>0.0</v>
      </c>
      <c r="F124" s="41">
        <f t="shared" si="4"/>
        <v>7142935.692</v>
      </c>
    </row>
    <row r="125" ht="12.75" customHeight="1">
      <c r="A125" s="29">
        <f t="shared" si="1"/>
        <v>47392</v>
      </c>
      <c r="B125" s="41">
        <f t="shared" si="5"/>
        <v>30267.92774</v>
      </c>
      <c r="C125" s="41">
        <f t="shared" si="2"/>
        <v>19215.75</v>
      </c>
      <c r="D125" s="41">
        <f t="shared" si="3"/>
        <v>11052.17774</v>
      </c>
      <c r="E125" s="41">
        <v>0.0</v>
      </c>
      <c r="F125" s="41">
        <f t="shared" si="4"/>
        <v>7131883.515</v>
      </c>
    </row>
    <row r="126" ht="12.75" customHeight="1">
      <c r="A126" s="29">
        <f t="shared" si="1"/>
        <v>47423</v>
      </c>
      <c r="B126" s="41">
        <f t="shared" si="5"/>
        <v>30267.92774</v>
      </c>
      <c r="C126" s="41">
        <f t="shared" si="2"/>
        <v>19186.02</v>
      </c>
      <c r="D126" s="41">
        <f t="shared" si="3"/>
        <v>11081.90774</v>
      </c>
      <c r="E126" s="41">
        <v>0.0</v>
      </c>
      <c r="F126" s="41">
        <f t="shared" si="4"/>
        <v>7120801.607</v>
      </c>
    </row>
    <row r="127" ht="12.75" customHeight="1">
      <c r="A127" s="29">
        <f t="shared" si="1"/>
        <v>47453</v>
      </c>
      <c r="B127" s="41">
        <f t="shared" si="5"/>
        <v>30267.92774</v>
      </c>
      <c r="C127" s="41">
        <f t="shared" si="2"/>
        <v>19156.21</v>
      </c>
      <c r="D127" s="41">
        <f t="shared" si="3"/>
        <v>11111.71774</v>
      </c>
      <c r="E127" s="41">
        <v>0.0</v>
      </c>
      <c r="F127" s="41">
        <f t="shared" si="4"/>
        <v>7109689.889</v>
      </c>
    </row>
    <row r="128" ht="12.75" customHeight="1">
      <c r="A128" s="29">
        <f t="shared" si="1"/>
        <v>47484</v>
      </c>
      <c r="B128" s="41">
        <f t="shared" si="5"/>
        <v>30267.92774</v>
      </c>
      <c r="C128" s="41">
        <f t="shared" si="2"/>
        <v>19126.31</v>
      </c>
      <c r="D128" s="41">
        <f t="shared" si="3"/>
        <v>11141.61774</v>
      </c>
      <c r="E128" s="41">
        <v>0.0</v>
      </c>
      <c r="F128" s="41">
        <f t="shared" si="4"/>
        <v>7098548.271</v>
      </c>
    </row>
    <row r="129" ht="12.75" customHeight="1">
      <c r="A129" s="29">
        <f t="shared" si="1"/>
        <v>47515</v>
      </c>
      <c r="B129" s="41">
        <f t="shared" si="5"/>
        <v>30267.92774</v>
      </c>
      <c r="C129" s="41">
        <f t="shared" si="2"/>
        <v>19096.34</v>
      </c>
      <c r="D129" s="41">
        <f t="shared" si="3"/>
        <v>11171.58774</v>
      </c>
      <c r="E129" s="41">
        <v>0.0</v>
      </c>
      <c r="F129" s="41">
        <f t="shared" si="4"/>
        <v>7087376.684</v>
      </c>
    </row>
    <row r="130" ht="12.75" customHeight="1">
      <c r="A130" s="29">
        <f t="shared" si="1"/>
        <v>47543</v>
      </c>
      <c r="B130" s="41">
        <f t="shared" si="5"/>
        <v>30267.92774</v>
      </c>
      <c r="C130" s="41">
        <f t="shared" si="2"/>
        <v>19066.29</v>
      </c>
      <c r="D130" s="41">
        <f t="shared" si="3"/>
        <v>11201.63774</v>
      </c>
      <c r="E130" s="41">
        <v>0.0</v>
      </c>
      <c r="F130" s="41">
        <f t="shared" si="4"/>
        <v>7076175.046</v>
      </c>
    </row>
    <row r="131" ht="12.75" customHeight="1">
      <c r="A131" s="29">
        <f t="shared" si="1"/>
        <v>47574</v>
      </c>
      <c r="B131" s="41">
        <f t="shared" si="5"/>
        <v>30267.92774</v>
      </c>
      <c r="C131" s="41">
        <f t="shared" si="2"/>
        <v>19036.15</v>
      </c>
      <c r="D131" s="41">
        <f t="shared" si="3"/>
        <v>11231.77774</v>
      </c>
      <c r="E131" s="41">
        <v>0.0</v>
      </c>
      <c r="F131" s="41">
        <f t="shared" si="4"/>
        <v>7064943.268</v>
      </c>
    </row>
    <row r="132" ht="12.75" customHeight="1">
      <c r="A132" s="29">
        <f t="shared" si="1"/>
        <v>47604</v>
      </c>
      <c r="B132" s="41">
        <f t="shared" si="5"/>
        <v>30267.92774</v>
      </c>
      <c r="C132" s="41">
        <f t="shared" si="2"/>
        <v>19005.94</v>
      </c>
      <c r="D132" s="41">
        <f t="shared" si="3"/>
        <v>11261.98774</v>
      </c>
      <c r="E132" s="41">
        <v>0.0</v>
      </c>
      <c r="F132" s="41">
        <f t="shared" si="4"/>
        <v>7053681.281</v>
      </c>
    </row>
    <row r="133" ht="12.75" customHeight="1">
      <c r="A133" s="29">
        <f t="shared" si="1"/>
        <v>47635</v>
      </c>
      <c r="B133" s="41">
        <f t="shared" si="5"/>
        <v>30267.92774</v>
      </c>
      <c r="C133" s="41">
        <f t="shared" si="2"/>
        <v>18975.64</v>
      </c>
      <c r="D133" s="41">
        <f t="shared" si="3"/>
        <v>11292.28774</v>
      </c>
      <c r="E133" s="41">
        <v>0.0</v>
      </c>
      <c r="F133" s="41">
        <f t="shared" si="4"/>
        <v>7042388.993</v>
      </c>
    </row>
    <row r="134" ht="12.75" customHeight="1">
      <c r="A134" s="29">
        <f t="shared" si="1"/>
        <v>47665</v>
      </c>
      <c r="B134" s="41">
        <f t="shared" si="5"/>
        <v>30267.92774</v>
      </c>
      <c r="C134" s="41">
        <f t="shared" si="2"/>
        <v>18945.26</v>
      </c>
      <c r="D134" s="41">
        <f t="shared" si="3"/>
        <v>11322.66774</v>
      </c>
      <c r="E134" s="41">
        <v>0.0</v>
      </c>
      <c r="F134" s="41">
        <f t="shared" si="4"/>
        <v>7031066.325</v>
      </c>
    </row>
    <row r="135" ht="12.75" customHeight="1">
      <c r="A135" s="29">
        <f t="shared" si="1"/>
        <v>47696</v>
      </c>
      <c r="B135" s="41">
        <f t="shared" si="5"/>
        <v>30267.92774</v>
      </c>
      <c r="C135" s="41">
        <f t="shared" si="2"/>
        <v>18914.8</v>
      </c>
      <c r="D135" s="41">
        <f t="shared" si="3"/>
        <v>11353.12774</v>
      </c>
      <c r="E135" s="41">
        <v>0.0</v>
      </c>
      <c r="F135" s="41">
        <f t="shared" si="4"/>
        <v>7019713.197</v>
      </c>
    </row>
    <row r="136" ht="12.75" customHeight="1">
      <c r="A136" s="29">
        <f t="shared" si="1"/>
        <v>47727</v>
      </c>
      <c r="B136" s="41">
        <f t="shared" si="5"/>
        <v>30267.92774</v>
      </c>
      <c r="C136" s="41">
        <f t="shared" si="2"/>
        <v>18884.26</v>
      </c>
      <c r="D136" s="41">
        <f t="shared" si="3"/>
        <v>11383.66774</v>
      </c>
      <c r="E136" s="41">
        <v>0.0</v>
      </c>
      <c r="F136" s="41">
        <f t="shared" si="4"/>
        <v>7008329.53</v>
      </c>
    </row>
    <row r="137" ht="12.75" customHeight="1">
      <c r="A137" s="29">
        <f t="shared" si="1"/>
        <v>47757</v>
      </c>
      <c r="B137" s="41">
        <f t="shared" si="5"/>
        <v>30267.92774</v>
      </c>
      <c r="C137" s="41">
        <f t="shared" si="2"/>
        <v>18853.64</v>
      </c>
      <c r="D137" s="41">
        <f t="shared" si="3"/>
        <v>11414.28774</v>
      </c>
      <c r="E137" s="41">
        <v>0.0</v>
      </c>
      <c r="F137" s="41">
        <f t="shared" si="4"/>
        <v>6996915.242</v>
      </c>
    </row>
    <row r="138" ht="12.75" customHeight="1">
      <c r="A138" s="29">
        <f t="shared" si="1"/>
        <v>47788</v>
      </c>
      <c r="B138" s="41">
        <f t="shared" si="5"/>
        <v>30267.92774</v>
      </c>
      <c r="C138" s="41">
        <f t="shared" si="2"/>
        <v>18822.93</v>
      </c>
      <c r="D138" s="41">
        <f t="shared" si="3"/>
        <v>11444.99774</v>
      </c>
      <c r="E138" s="41">
        <v>0.0</v>
      </c>
      <c r="F138" s="41">
        <f t="shared" si="4"/>
        <v>6985470.244</v>
      </c>
    </row>
    <row r="139" ht="12.75" customHeight="1">
      <c r="A139" s="29">
        <f t="shared" si="1"/>
        <v>47818</v>
      </c>
      <c r="B139" s="41">
        <f t="shared" si="5"/>
        <v>30267.92774</v>
      </c>
      <c r="C139" s="41">
        <f t="shared" si="2"/>
        <v>18792.14</v>
      </c>
      <c r="D139" s="41">
        <f t="shared" si="3"/>
        <v>11475.78774</v>
      </c>
      <c r="E139" s="41">
        <v>0.0</v>
      </c>
      <c r="F139" s="41">
        <f t="shared" si="4"/>
        <v>6973994.456</v>
      </c>
    </row>
    <row r="140" ht="12.75" customHeight="1">
      <c r="A140" s="29">
        <f t="shared" si="1"/>
        <v>47849</v>
      </c>
      <c r="B140" s="41">
        <f t="shared" si="5"/>
        <v>30267.92774</v>
      </c>
      <c r="C140" s="41">
        <f t="shared" si="2"/>
        <v>18761.27</v>
      </c>
      <c r="D140" s="41">
        <f t="shared" si="3"/>
        <v>11506.65774</v>
      </c>
      <c r="E140" s="41">
        <v>0.0</v>
      </c>
      <c r="F140" s="41">
        <f t="shared" si="4"/>
        <v>6962487.799</v>
      </c>
    </row>
    <row r="141" ht="12.75" customHeight="1">
      <c r="A141" s="29">
        <f t="shared" si="1"/>
        <v>47880</v>
      </c>
      <c r="B141" s="41">
        <f t="shared" si="5"/>
        <v>30267.92774</v>
      </c>
      <c r="C141" s="41">
        <f t="shared" si="2"/>
        <v>18730.32</v>
      </c>
      <c r="D141" s="41">
        <f t="shared" si="3"/>
        <v>11537.60774</v>
      </c>
      <c r="E141" s="41">
        <v>0.0</v>
      </c>
      <c r="F141" s="41">
        <f t="shared" si="4"/>
        <v>6950950.191</v>
      </c>
    </row>
    <row r="142" ht="12.75" customHeight="1">
      <c r="A142" s="29">
        <f t="shared" si="1"/>
        <v>47908</v>
      </c>
      <c r="B142" s="41">
        <f t="shared" si="5"/>
        <v>30267.92774</v>
      </c>
      <c r="C142" s="41">
        <f t="shared" si="2"/>
        <v>18699.28</v>
      </c>
      <c r="D142" s="41">
        <f t="shared" si="3"/>
        <v>11568.64774</v>
      </c>
      <c r="E142" s="41">
        <v>0.0</v>
      </c>
      <c r="F142" s="41">
        <f t="shared" si="4"/>
        <v>6939381.543</v>
      </c>
    </row>
    <row r="143" ht="12.75" customHeight="1">
      <c r="A143" s="29">
        <f t="shared" si="1"/>
        <v>47939</v>
      </c>
      <c r="B143" s="41">
        <f t="shared" si="5"/>
        <v>30267.92774</v>
      </c>
      <c r="C143" s="41">
        <f t="shared" si="2"/>
        <v>18668.16</v>
      </c>
      <c r="D143" s="41">
        <f t="shared" si="3"/>
        <v>11599.76774</v>
      </c>
      <c r="E143" s="41">
        <v>0.0</v>
      </c>
      <c r="F143" s="41">
        <f t="shared" si="4"/>
        <v>6927781.775</v>
      </c>
    </row>
    <row r="144" ht="12.75" customHeight="1">
      <c r="A144" s="29">
        <f t="shared" si="1"/>
        <v>47969</v>
      </c>
      <c r="B144" s="41">
        <f t="shared" si="5"/>
        <v>30267.92774</v>
      </c>
      <c r="C144" s="41">
        <f t="shared" si="2"/>
        <v>18636.95</v>
      </c>
      <c r="D144" s="41">
        <f t="shared" si="3"/>
        <v>11630.97774</v>
      </c>
      <c r="E144" s="41">
        <v>0.0</v>
      </c>
      <c r="F144" s="41">
        <f t="shared" si="4"/>
        <v>6916150.798</v>
      </c>
    </row>
    <row r="145" ht="12.75" customHeight="1">
      <c r="A145" s="29">
        <f t="shared" si="1"/>
        <v>48000</v>
      </c>
      <c r="B145" s="41">
        <f t="shared" si="5"/>
        <v>30267.92774</v>
      </c>
      <c r="C145" s="41">
        <f t="shared" si="2"/>
        <v>18605.66</v>
      </c>
      <c r="D145" s="41">
        <f t="shared" si="3"/>
        <v>11662.26774</v>
      </c>
      <c r="E145" s="41">
        <v>0.0</v>
      </c>
      <c r="F145" s="41">
        <f t="shared" si="4"/>
        <v>6904488.53</v>
      </c>
    </row>
    <row r="146" ht="12.75" customHeight="1">
      <c r="A146" s="29">
        <f t="shared" si="1"/>
        <v>48030</v>
      </c>
      <c r="B146" s="41">
        <f t="shared" si="5"/>
        <v>30267.92774</v>
      </c>
      <c r="C146" s="41">
        <f t="shared" si="2"/>
        <v>18574.29</v>
      </c>
      <c r="D146" s="41">
        <f t="shared" si="3"/>
        <v>11693.63774</v>
      </c>
      <c r="E146" s="41">
        <v>0.0</v>
      </c>
      <c r="F146" s="41">
        <f t="shared" si="4"/>
        <v>6892794.892</v>
      </c>
    </row>
    <row r="147" ht="12.75" customHeight="1">
      <c r="A147" s="29">
        <f t="shared" si="1"/>
        <v>48061</v>
      </c>
      <c r="B147" s="41">
        <f t="shared" si="5"/>
        <v>30267.92774</v>
      </c>
      <c r="C147" s="41">
        <f t="shared" si="2"/>
        <v>18542.83</v>
      </c>
      <c r="D147" s="41">
        <f t="shared" si="3"/>
        <v>11725.09774</v>
      </c>
      <c r="E147" s="41">
        <v>0.0</v>
      </c>
      <c r="F147" s="41">
        <f t="shared" si="4"/>
        <v>6881069.794</v>
      </c>
    </row>
    <row r="148" ht="12.75" customHeight="1">
      <c r="A148" s="29">
        <f t="shared" si="1"/>
        <v>48092</v>
      </c>
      <c r="B148" s="41">
        <f t="shared" si="5"/>
        <v>30267.92774</v>
      </c>
      <c r="C148" s="41">
        <f t="shared" si="2"/>
        <v>18511.29</v>
      </c>
      <c r="D148" s="41">
        <f t="shared" si="3"/>
        <v>11756.63774</v>
      </c>
      <c r="E148" s="41">
        <v>0.0</v>
      </c>
      <c r="F148" s="41">
        <f t="shared" si="4"/>
        <v>6869313.157</v>
      </c>
    </row>
    <row r="149" ht="12.75" customHeight="1">
      <c r="A149" s="29">
        <f t="shared" si="1"/>
        <v>48122</v>
      </c>
      <c r="B149" s="41">
        <f t="shared" si="5"/>
        <v>30267.92774</v>
      </c>
      <c r="C149" s="41">
        <f t="shared" si="2"/>
        <v>18479.66</v>
      </c>
      <c r="D149" s="41">
        <f t="shared" si="3"/>
        <v>11788.26774</v>
      </c>
      <c r="E149" s="41">
        <v>0.0</v>
      </c>
      <c r="F149" s="41">
        <f t="shared" si="4"/>
        <v>6857524.889</v>
      </c>
    </row>
    <row r="150" ht="12.75" customHeight="1">
      <c r="A150" s="29">
        <f t="shared" si="1"/>
        <v>48153</v>
      </c>
      <c r="B150" s="41">
        <f t="shared" si="5"/>
        <v>30267.92774</v>
      </c>
      <c r="C150" s="41">
        <f t="shared" si="2"/>
        <v>18447.95</v>
      </c>
      <c r="D150" s="41">
        <f t="shared" si="3"/>
        <v>11819.97774</v>
      </c>
      <c r="E150" s="41">
        <v>0.0</v>
      </c>
      <c r="F150" s="41">
        <f t="shared" si="4"/>
        <v>6845704.911</v>
      </c>
    </row>
    <row r="151" ht="12.75" customHeight="1">
      <c r="A151" s="29">
        <f t="shared" si="1"/>
        <v>48183</v>
      </c>
      <c r="B151" s="41">
        <f t="shared" si="5"/>
        <v>30267.92774</v>
      </c>
      <c r="C151" s="41">
        <f t="shared" si="2"/>
        <v>18416.15</v>
      </c>
      <c r="D151" s="41">
        <f t="shared" si="3"/>
        <v>11851.77774</v>
      </c>
      <c r="E151" s="41">
        <v>0.0</v>
      </c>
      <c r="F151" s="41">
        <f t="shared" si="4"/>
        <v>6833853.133</v>
      </c>
    </row>
    <row r="152" ht="12.75" customHeight="1">
      <c r="A152" s="29">
        <f t="shared" si="1"/>
        <v>48214</v>
      </c>
      <c r="B152" s="41">
        <f t="shared" si="5"/>
        <v>30267.92774</v>
      </c>
      <c r="C152" s="41">
        <f t="shared" si="2"/>
        <v>18384.27</v>
      </c>
      <c r="D152" s="41">
        <f t="shared" si="3"/>
        <v>11883.65774</v>
      </c>
      <c r="E152" s="41">
        <v>0.0</v>
      </c>
      <c r="F152" s="41">
        <f t="shared" si="4"/>
        <v>6821969.476</v>
      </c>
    </row>
    <row r="153" ht="12.75" customHeight="1">
      <c r="A153" s="29">
        <f t="shared" si="1"/>
        <v>48245</v>
      </c>
      <c r="B153" s="41">
        <f t="shared" si="5"/>
        <v>30267.92774</v>
      </c>
      <c r="C153" s="41">
        <f t="shared" si="2"/>
        <v>18352.3</v>
      </c>
      <c r="D153" s="41">
        <f t="shared" si="3"/>
        <v>11915.62774</v>
      </c>
      <c r="E153" s="41">
        <v>0.0</v>
      </c>
      <c r="F153" s="41">
        <f t="shared" si="4"/>
        <v>6810053.848</v>
      </c>
    </row>
    <row r="154" ht="12.75" customHeight="1">
      <c r="A154" s="29">
        <f t="shared" si="1"/>
        <v>48274</v>
      </c>
      <c r="B154" s="41">
        <f t="shared" si="5"/>
        <v>30267.92774</v>
      </c>
      <c r="C154" s="41">
        <f t="shared" si="2"/>
        <v>18320.24</v>
      </c>
      <c r="D154" s="41">
        <f t="shared" si="3"/>
        <v>11947.68774</v>
      </c>
      <c r="E154" s="41">
        <v>0.0</v>
      </c>
      <c r="F154" s="41">
        <f t="shared" si="4"/>
        <v>6798106.16</v>
      </c>
    </row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17">
    <mergeCell ref="B18:B19"/>
    <mergeCell ref="A18:A19"/>
    <mergeCell ref="C18:C19"/>
    <mergeCell ref="F18:F19"/>
    <mergeCell ref="E18:E19"/>
    <mergeCell ref="D18:D19"/>
    <mergeCell ref="A13:E13"/>
    <mergeCell ref="A14:E14"/>
    <mergeCell ref="A15:E15"/>
    <mergeCell ref="A16:E16"/>
    <mergeCell ref="A6:E6"/>
    <mergeCell ref="A7:E7"/>
    <mergeCell ref="A2:C2"/>
    <mergeCell ref="A5:E5"/>
    <mergeCell ref="A8:E8"/>
    <mergeCell ref="A11:E11"/>
    <mergeCell ref="A12:B12"/>
  </mergeCells>
  <printOptions/>
  <pageMargins bottom="0.75" footer="0.0" header="0.0" left="0.7" right="0.7" top="0.75"/>
  <pageSetup orientation="landscape"/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7.57"/>
    <col customWidth="1" min="2" max="2" width="18.57"/>
    <col customWidth="1" min="3" max="3" width="15.0"/>
    <col customWidth="1" min="4" max="4" width="15.14"/>
    <col customWidth="1" min="5" max="5" width="13.71"/>
    <col customWidth="1" min="6" max="6" width="29.43"/>
    <col customWidth="1" min="7" max="26" width="13.71"/>
  </cols>
  <sheetData>
    <row r="1" ht="12.75" customHeight="1">
      <c r="A1" s="19" t="s">
        <v>251</v>
      </c>
      <c r="B1" s="20"/>
      <c r="C1" s="20"/>
      <c r="D1" s="20"/>
      <c r="E1" s="20"/>
      <c r="F1" s="20"/>
    </row>
    <row r="2" ht="12.75" customHeight="1">
      <c r="A2" s="19" t="s">
        <v>252</v>
      </c>
      <c r="D2" s="20"/>
      <c r="E2" s="19" t="s">
        <v>253</v>
      </c>
      <c r="F2" s="21">
        <v>2.0100000000000002</v>
      </c>
    </row>
    <row r="3" ht="12.75" customHeight="1">
      <c r="A3" s="20"/>
      <c r="B3" s="19"/>
      <c r="C3" s="20"/>
      <c r="D3" s="20"/>
      <c r="E3" s="19"/>
      <c r="F3" s="19"/>
    </row>
    <row r="4" ht="12.75" customHeight="1">
      <c r="A4" s="22" t="s">
        <v>254</v>
      </c>
      <c r="B4" s="20"/>
      <c r="C4" s="20"/>
      <c r="D4" s="20"/>
      <c r="E4" s="20"/>
      <c r="F4" s="20"/>
    </row>
    <row r="5" ht="12.75" customHeight="1">
      <c r="A5" s="23" t="s">
        <v>255</v>
      </c>
      <c r="B5" s="24"/>
      <c r="C5" s="24"/>
      <c r="D5" s="24"/>
      <c r="E5" s="25"/>
      <c r="F5" s="26">
        <f>('Income and Expenses New'!E124)</f>
        <v>3002215.181</v>
      </c>
    </row>
    <row r="6" ht="12.75" customHeight="1">
      <c r="A6" s="23" t="s">
        <v>257</v>
      </c>
      <c r="B6" s="24"/>
      <c r="C6" s="24"/>
      <c r="D6" s="24"/>
      <c r="E6" s="25"/>
      <c r="F6" s="27">
        <v>0.0325</v>
      </c>
    </row>
    <row r="7" ht="12.75" customHeight="1">
      <c r="A7" s="23" t="s">
        <v>258</v>
      </c>
      <c r="B7" s="24"/>
      <c r="C7" s="24"/>
      <c r="D7" s="24"/>
      <c r="E7" s="25"/>
      <c r="F7" s="28">
        <v>50.0</v>
      </c>
    </row>
    <row r="8" ht="12.75" customHeight="1">
      <c r="A8" s="23" t="s">
        <v>259</v>
      </c>
      <c r="B8" s="24"/>
      <c r="C8" s="24"/>
      <c r="D8" s="24"/>
      <c r="E8" s="25"/>
      <c r="F8" s="29">
        <f>DATE(2021,1,1)</f>
        <v>44197</v>
      </c>
    </row>
    <row r="9" ht="12.75" customHeight="1">
      <c r="A9" s="19"/>
      <c r="B9" s="20"/>
      <c r="C9" s="20"/>
      <c r="D9" s="20"/>
      <c r="E9" s="20"/>
      <c r="F9" s="30"/>
    </row>
    <row r="10" ht="12.75" customHeight="1">
      <c r="A10" s="22" t="s">
        <v>260</v>
      </c>
      <c r="B10" s="20"/>
      <c r="C10" s="20"/>
      <c r="D10" s="20"/>
      <c r="E10" s="20"/>
      <c r="F10" s="20"/>
    </row>
    <row r="11" ht="12.75" customHeight="1">
      <c r="A11" s="23" t="s">
        <v>261</v>
      </c>
      <c r="B11" s="24"/>
      <c r="C11" s="24"/>
      <c r="D11" s="24"/>
      <c r="E11" s="25"/>
      <c r="F11" s="27">
        <f>ROUND((1+F12)^12-1,4)</f>
        <v>0.0328</v>
      </c>
    </row>
    <row r="12" ht="12.75" customHeight="1">
      <c r="A12" s="23" t="s">
        <v>262</v>
      </c>
      <c r="B12" s="25"/>
      <c r="C12" s="31" t="s">
        <v>34</v>
      </c>
      <c r="D12" s="32">
        <f>F12*12</f>
        <v>0.03228210831</v>
      </c>
      <c r="E12" s="31" t="s">
        <v>263</v>
      </c>
      <c r="F12" s="33">
        <f>((1+($F$6/2))^2)^(1/12)-1</f>
        <v>0.002690175693</v>
      </c>
    </row>
    <row r="13" ht="12.75" customHeight="1">
      <c r="A13" s="23" t="s">
        <v>264</v>
      </c>
      <c r="B13" s="24"/>
      <c r="C13" s="24"/>
      <c r="D13" s="24"/>
      <c r="E13" s="25"/>
      <c r="F13" s="9">
        <f>$F$7*12</f>
        <v>600</v>
      </c>
    </row>
    <row r="14" ht="12.75" customHeight="1">
      <c r="A14" s="23" t="s">
        <v>265</v>
      </c>
      <c r="B14" s="24"/>
      <c r="C14" s="24"/>
      <c r="D14" s="24"/>
      <c r="E14" s="25"/>
      <c r="F14" s="9">
        <f>($F$5*$F$12)/(1-(1+$F$12)^(-$F$13))</f>
        <v>10089.30925</v>
      </c>
    </row>
    <row r="15" ht="12.75" customHeight="1">
      <c r="A15" s="23" t="s">
        <v>266</v>
      </c>
      <c r="B15" s="24"/>
      <c r="C15" s="24"/>
      <c r="D15" s="24"/>
      <c r="E15" s="25"/>
      <c r="F15" s="36">
        <f>('Income and Expenses New'!F147)</f>
        <v>10089.30925</v>
      </c>
    </row>
    <row r="16" ht="12.75" customHeight="1">
      <c r="A16" s="23" t="s">
        <v>267</v>
      </c>
      <c r="B16" s="24"/>
      <c r="C16" s="24"/>
      <c r="D16" s="24"/>
      <c r="E16" s="25"/>
      <c r="F16" s="36">
        <f>ROUND(F15,0)</f>
        <v>10089</v>
      </c>
    </row>
    <row r="17" ht="12.75" customHeight="1">
      <c r="A17" s="20"/>
      <c r="B17" s="20"/>
      <c r="C17" s="20"/>
      <c r="D17" s="20"/>
      <c r="E17" s="20"/>
      <c r="F17" s="20"/>
    </row>
    <row r="18" ht="12.75" customHeight="1">
      <c r="A18" s="38" t="s">
        <v>268</v>
      </c>
      <c r="B18" s="38" t="s">
        <v>269</v>
      </c>
      <c r="C18" s="38" t="s">
        <v>270</v>
      </c>
      <c r="D18" s="38" t="s">
        <v>271</v>
      </c>
      <c r="E18" s="39" t="s">
        <v>272</v>
      </c>
      <c r="F18" s="38" t="s">
        <v>273</v>
      </c>
    </row>
    <row r="19" ht="12.75" customHeight="1">
      <c r="A19" s="40"/>
      <c r="B19" s="40"/>
      <c r="C19" s="40"/>
      <c r="D19" s="40"/>
      <c r="E19" s="40"/>
      <c r="F19" s="40"/>
    </row>
    <row r="20" ht="12.75" customHeight="1">
      <c r="A20" s="29">
        <f>DATE(YEAR($F$8)-1900+1900,MONTH($F$8),DAY($F$8))</f>
        <v>44197</v>
      </c>
      <c r="B20" s="41">
        <f>(F16)</f>
        <v>10089</v>
      </c>
      <c r="C20" s="41">
        <f>(F5*F12)</f>
        <v>8076.486305</v>
      </c>
      <c r="D20" s="41">
        <f>(B20-C20)</f>
        <v>2012.513695</v>
      </c>
      <c r="E20" s="41">
        <v>0.0</v>
      </c>
      <c r="F20" s="41">
        <f>(F5-D20)</f>
        <v>3000202.668</v>
      </c>
    </row>
    <row r="21" ht="12.75" customHeight="1">
      <c r="A21" s="29">
        <f t="shared" ref="A21:A154" si="1">DATE(IF(MONTH(A20)=12,((YEAR(A20)-1900)+1900)+1,((YEAR(A20)-1900)+1900)),IF(MONTH(A20)=12,1,MONTH(A20)+1),DAY($F$8))</f>
        <v>44228</v>
      </c>
      <c r="B21" s="41">
        <f>F15</f>
        <v>10089.30925</v>
      </c>
      <c r="C21" s="41">
        <f t="shared" ref="C21:C154" si="2">ROUND($F$12*F20,2)</f>
        <v>8071.07</v>
      </c>
      <c r="D21" s="41">
        <f t="shared" ref="D21:D154" si="3">B21-C21</f>
        <v>2018.239246</v>
      </c>
      <c r="E21" s="41">
        <v>0.0</v>
      </c>
      <c r="F21" s="41">
        <f t="shared" ref="F21:F154" si="4">F20-D21-E21</f>
        <v>2998184.428</v>
      </c>
    </row>
    <row r="22" ht="12.75" customHeight="1">
      <c r="A22" s="29">
        <f t="shared" si="1"/>
        <v>44256</v>
      </c>
      <c r="B22" s="41">
        <f t="shared" ref="B22:B154" si="5">$B$21</f>
        <v>10089.30925</v>
      </c>
      <c r="C22" s="41">
        <f t="shared" si="2"/>
        <v>8065.64</v>
      </c>
      <c r="D22" s="41">
        <f t="shared" si="3"/>
        <v>2023.669246</v>
      </c>
      <c r="E22" s="41">
        <v>0.0</v>
      </c>
      <c r="F22" s="41">
        <f t="shared" si="4"/>
        <v>2996160.759</v>
      </c>
    </row>
    <row r="23" ht="12.75" customHeight="1">
      <c r="A23" s="29">
        <f t="shared" si="1"/>
        <v>44287</v>
      </c>
      <c r="B23" s="41">
        <f t="shared" si="5"/>
        <v>10089.30925</v>
      </c>
      <c r="C23" s="41">
        <f t="shared" si="2"/>
        <v>8060.2</v>
      </c>
      <c r="D23" s="41">
        <f t="shared" si="3"/>
        <v>2029.109246</v>
      </c>
      <c r="E23" s="41">
        <v>0.0</v>
      </c>
      <c r="F23" s="41">
        <f t="shared" si="4"/>
        <v>2994131.65</v>
      </c>
    </row>
    <row r="24" ht="12.75" customHeight="1">
      <c r="A24" s="29">
        <f t="shared" si="1"/>
        <v>44317</v>
      </c>
      <c r="B24" s="41">
        <f t="shared" si="5"/>
        <v>10089.30925</v>
      </c>
      <c r="C24" s="41">
        <f t="shared" si="2"/>
        <v>8054.74</v>
      </c>
      <c r="D24" s="41">
        <f t="shared" si="3"/>
        <v>2034.569246</v>
      </c>
      <c r="E24" s="41">
        <v>0.0</v>
      </c>
      <c r="F24" s="41">
        <f t="shared" si="4"/>
        <v>2992097.081</v>
      </c>
    </row>
    <row r="25" ht="12.75" customHeight="1">
      <c r="A25" s="29">
        <f t="shared" si="1"/>
        <v>44348</v>
      </c>
      <c r="B25" s="41">
        <f t="shared" si="5"/>
        <v>10089.30925</v>
      </c>
      <c r="C25" s="41">
        <f t="shared" si="2"/>
        <v>8049.27</v>
      </c>
      <c r="D25" s="41">
        <f t="shared" si="3"/>
        <v>2040.039246</v>
      </c>
      <c r="E25" s="41">
        <v>0.0</v>
      </c>
      <c r="F25" s="41">
        <f t="shared" si="4"/>
        <v>2990057.041</v>
      </c>
    </row>
    <row r="26" ht="12.75" customHeight="1">
      <c r="A26" s="29">
        <f t="shared" si="1"/>
        <v>44378</v>
      </c>
      <c r="B26" s="41">
        <f t="shared" si="5"/>
        <v>10089.30925</v>
      </c>
      <c r="C26" s="41">
        <f t="shared" si="2"/>
        <v>8043.78</v>
      </c>
      <c r="D26" s="41">
        <f t="shared" si="3"/>
        <v>2045.529246</v>
      </c>
      <c r="E26" s="41">
        <v>0.0</v>
      </c>
      <c r="F26" s="41">
        <f t="shared" si="4"/>
        <v>2988011.512</v>
      </c>
    </row>
    <row r="27" ht="12.75" customHeight="1">
      <c r="A27" s="29">
        <f t="shared" si="1"/>
        <v>44409</v>
      </c>
      <c r="B27" s="41">
        <f t="shared" si="5"/>
        <v>10089.30925</v>
      </c>
      <c r="C27" s="41">
        <f t="shared" si="2"/>
        <v>8038.28</v>
      </c>
      <c r="D27" s="41">
        <f t="shared" si="3"/>
        <v>2051.029246</v>
      </c>
      <c r="E27" s="41">
        <v>0.0</v>
      </c>
      <c r="F27" s="41">
        <f t="shared" si="4"/>
        <v>2985960.483</v>
      </c>
    </row>
    <row r="28" ht="12.75" customHeight="1">
      <c r="A28" s="29">
        <f t="shared" si="1"/>
        <v>44440</v>
      </c>
      <c r="B28" s="41">
        <f t="shared" si="5"/>
        <v>10089.30925</v>
      </c>
      <c r="C28" s="41">
        <f t="shared" si="2"/>
        <v>8032.76</v>
      </c>
      <c r="D28" s="41">
        <f t="shared" si="3"/>
        <v>2056.549246</v>
      </c>
      <c r="E28" s="41">
        <v>0.0</v>
      </c>
      <c r="F28" s="41">
        <f t="shared" si="4"/>
        <v>2983903.934</v>
      </c>
    </row>
    <row r="29" ht="12.75" customHeight="1">
      <c r="A29" s="29">
        <f t="shared" si="1"/>
        <v>44470</v>
      </c>
      <c r="B29" s="41">
        <f t="shared" si="5"/>
        <v>10089.30925</v>
      </c>
      <c r="C29" s="41">
        <f t="shared" si="2"/>
        <v>8027.23</v>
      </c>
      <c r="D29" s="41">
        <f t="shared" si="3"/>
        <v>2062.079246</v>
      </c>
      <c r="E29" s="41">
        <v>0.0</v>
      </c>
      <c r="F29" s="41">
        <f t="shared" si="4"/>
        <v>2981841.854</v>
      </c>
    </row>
    <row r="30" ht="12.75" customHeight="1">
      <c r="A30" s="29">
        <f t="shared" si="1"/>
        <v>44501</v>
      </c>
      <c r="B30" s="41">
        <f t="shared" si="5"/>
        <v>10089.30925</v>
      </c>
      <c r="C30" s="41">
        <f t="shared" si="2"/>
        <v>8021.68</v>
      </c>
      <c r="D30" s="41">
        <f t="shared" si="3"/>
        <v>2067.629246</v>
      </c>
      <c r="E30" s="41">
        <v>0.0</v>
      </c>
      <c r="F30" s="41">
        <f t="shared" si="4"/>
        <v>2979774.225</v>
      </c>
    </row>
    <row r="31" ht="12.75" customHeight="1">
      <c r="A31" s="29">
        <f t="shared" si="1"/>
        <v>44531</v>
      </c>
      <c r="B31" s="41">
        <f t="shared" si="5"/>
        <v>10089.30925</v>
      </c>
      <c r="C31" s="41">
        <f t="shared" si="2"/>
        <v>8016.12</v>
      </c>
      <c r="D31" s="41">
        <f t="shared" si="3"/>
        <v>2073.189246</v>
      </c>
      <c r="E31" s="41">
        <v>0.0</v>
      </c>
      <c r="F31" s="41">
        <f t="shared" si="4"/>
        <v>2977701.036</v>
      </c>
    </row>
    <row r="32" ht="12.75" customHeight="1">
      <c r="A32" s="29">
        <f t="shared" si="1"/>
        <v>44562</v>
      </c>
      <c r="B32" s="41">
        <f t="shared" si="5"/>
        <v>10089.30925</v>
      </c>
      <c r="C32" s="41">
        <f t="shared" si="2"/>
        <v>8010.54</v>
      </c>
      <c r="D32" s="41">
        <f t="shared" si="3"/>
        <v>2078.769246</v>
      </c>
      <c r="E32" s="41">
        <v>0.0</v>
      </c>
      <c r="F32" s="41">
        <f t="shared" si="4"/>
        <v>2975622.267</v>
      </c>
    </row>
    <row r="33" ht="12.75" customHeight="1">
      <c r="A33" s="29">
        <f t="shared" si="1"/>
        <v>44593</v>
      </c>
      <c r="B33" s="41">
        <f t="shared" si="5"/>
        <v>10089.30925</v>
      </c>
      <c r="C33" s="41">
        <f t="shared" si="2"/>
        <v>8004.95</v>
      </c>
      <c r="D33" s="41">
        <f t="shared" si="3"/>
        <v>2084.359246</v>
      </c>
      <c r="E33" s="41">
        <v>0.0</v>
      </c>
      <c r="F33" s="41">
        <f t="shared" si="4"/>
        <v>2973537.907</v>
      </c>
    </row>
    <row r="34" ht="12.75" customHeight="1">
      <c r="A34" s="29">
        <f t="shared" si="1"/>
        <v>44621</v>
      </c>
      <c r="B34" s="41">
        <f t="shared" si="5"/>
        <v>10089.30925</v>
      </c>
      <c r="C34" s="41">
        <f t="shared" si="2"/>
        <v>7999.34</v>
      </c>
      <c r="D34" s="41">
        <f t="shared" si="3"/>
        <v>2089.969246</v>
      </c>
      <c r="E34" s="41">
        <v>0.0</v>
      </c>
      <c r="F34" s="41">
        <f t="shared" si="4"/>
        <v>2971447.938</v>
      </c>
    </row>
    <row r="35" ht="12.75" customHeight="1">
      <c r="A35" s="29">
        <f t="shared" si="1"/>
        <v>44652</v>
      </c>
      <c r="B35" s="41">
        <f t="shared" si="5"/>
        <v>10089.30925</v>
      </c>
      <c r="C35" s="41">
        <f t="shared" si="2"/>
        <v>7993.72</v>
      </c>
      <c r="D35" s="41">
        <f t="shared" si="3"/>
        <v>2095.589246</v>
      </c>
      <c r="E35" s="41">
        <v>0.0</v>
      </c>
      <c r="F35" s="41">
        <f t="shared" si="4"/>
        <v>2969352.349</v>
      </c>
    </row>
    <row r="36" ht="12.75" customHeight="1">
      <c r="A36" s="29">
        <f t="shared" si="1"/>
        <v>44682</v>
      </c>
      <c r="B36" s="41">
        <f t="shared" si="5"/>
        <v>10089.30925</v>
      </c>
      <c r="C36" s="41">
        <f t="shared" si="2"/>
        <v>7988.08</v>
      </c>
      <c r="D36" s="41">
        <f t="shared" si="3"/>
        <v>2101.229246</v>
      </c>
      <c r="E36" s="41">
        <v>0.0</v>
      </c>
      <c r="F36" s="41">
        <f t="shared" si="4"/>
        <v>2967251.12</v>
      </c>
    </row>
    <row r="37" ht="12.75" customHeight="1">
      <c r="A37" s="29">
        <f t="shared" si="1"/>
        <v>44713</v>
      </c>
      <c r="B37" s="41">
        <f t="shared" si="5"/>
        <v>10089.30925</v>
      </c>
      <c r="C37" s="41">
        <f t="shared" si="2"/>
        <v>7982.43</v>
      </c>
      <c r="D37" s="41">
        <f t="shared" si="3"/>
        <v>2106.879246</v>
      </c>
      <c r="E37" s="41">
        <v>0.0</v>
      </c>
      <c r="F37" s="41">
        <f t="shared" si="4"/>
        <v>2965144.24</v>
      </c>
    </row>
    <row r="38" ht="12.75" customHeight="1">
      <c r="A38" s="29">
        <f t="shared" si="1"/>
        <v>44743</v>
      </c>
      <c r="B38" s="41">
        <f t="shared" si="5"/>
        <v>10089.30925</v>
      </c>
      <c r="C38" s="41">
        <f t="shared" si="2"/>
        <v>7976.76</v>
      </c>
      <c r="D38" s="41">
        <f t="shared" si="3"/>
        <v>2112.549246</v>
      </c>
      <c r="E38" s="41">
        <v>0.0</v>
      </c>
      <c r="F38" s="41">
        <f t="shared" si="4"/>
        <v>2963031.691</v>
      </c>
    </row>
    <row r="39" ht="12.75" customHeight="1">
      <c r="A39" s="29">
        <f t="shared" si="1"/>
        <v>44774</v>
      </c>
      <c r="B39" s="41">
        <f t="shared" si="5"/>
        <v>10089.30925</v>
      </c>
      <c r="C39" s="41">
        <f t="shared" si="2"/>
        <v>7971.08</v>
      </c>
      <c r="D39" s="41">
        <f t="shared" si="3"/>
        <v>2118.229246</v>
      </c>
      <c r="E39" s="41">
        <v>0.0</v>
      </c>
      <c r="F39" s="41">
        <f t="shared" si="4"/>
        <v>2960913.462</v>
      </c>
    </row>
    <row r="40" ht="12.75" customHeight="1">
      <c r="A40" s="29">
        <f t="shared" si="1"/>
        <v>44805</v>
      </c>
      <c r="B40" s="41">
        <f t="shared" si="5"/>
        <v>10089.30925</v>
      </c>
      <c r="C40" s="41">
        <f t="shared" si="2"/>
        <v>7965.38</v>
      </c>
      <c r="D40" s="41">
        <f t="shared" si="3"/>
        <v>2123.929246</v>
      </c>
      <c r="E40" s="41">
        <v>0.0</v>
      </c>
      <c r="F40" s="41">
        <f t="shared" si="4"/>
        <v>2958789.533</v>
      </c>
    </row>
    <row r="41" ht="12.75" customHeight="1">
      <c r="A41" s="29">
        <f t="shared" si="1"/>
        <v>44835</v>
      </c>
      <c r="B41" s="41">
        <f t="shared" si="5"/>
        <v>10089.30925</v>
      </c>
      <c r="C41" s="41">
        <f t="shared" si="2"/>
        <v>7959.66</v>
      </c>
      <c r="D41" s="41">
        <f t="shared" si="3"/>
        <v>2129.649246</v>
      </c>
      <c r="E41" s="41">
        <v>0.0</v>
      </c>
      <c r="F41" s="41">
        <f t="shared" si="4"/>
        <v>2956659.883</v>
      </c>
    </row>
    <row r="42" ht="12.75" customHeight="1">
      <c r="A42" s="29">
        <f t="shared" si="1"/>
        <v>44866</v>
      </c>
      <c r="B42" s="41">
        <f t="shared" si="5"/>
        <v>10089.30925</v>
      </c>
      <c r="C42" s="41">
        <f t="shared" si="2"/>
        <v>7953.93</v>
      </c>
      <c r="D42" s="41">
        <f t="shared" si="3"/>
        <v>2135.379246</v>
      </c>
      <c r="E42" s="41">
        <v>0.0</v>
      </c>
      <c r="F42" s="41">
        <f t="shared" si="4"/>
        <v>2954524.504</v>
      </c>
    </row>
    <row r="43" ht="12.75" customHeight="1">
      <c r="A43" s="29">
        <f t="shared" si="1"/>
        <v>44896</v>
      </c>
      <c r="B43" s="41">
        <f t="shared" si="5"/>
        <v>10089.30925</v>
      </c>
      <c r="C43" s="41">
        <f t="shared" si="2"/>
        <v>7948.19</v>
      </c>
      <c r="D43" s="41">
        <f t="shared" si="3"/>
        <v>2141.119246</v>
      </c>
      <c r="E43" s="41">
        <v>0.0</v>
      </c>
      <c r="F43" s="41">
        <f t="shared" si="4"/>
        <v>2952383.385</v>
      </c>
    </row>
    <row r="44" ht="12.75" customHeight="1">
      <c r="A44" s="29">
        <f t="shared" si="1"/>
        <v>44927</v>
      </c>
      <c r="B44" s="41">
        <f t="shared" si="5"/>
        <v>10089.30925</v>
      </c>
      <c r="C44" s="41">
        <f t="shared" si="2"/>
        <v>7942.43</v>
      </c>
      <c r="D44" s="41">
        <f t="shared" si="3"/>
        <v>2146.879246</v>
      </c>
      <c r="E44" s="41">
        <v>0.0</v>
      </c>
      <c r="F44" s="41">
        <f t="shared" si="4"/>
        <v>2950236.506</v>
      </c>
    </row>
    <row r="45" ht="12.75" customHeight="1">
      <c r="A45" s="29">
        <f t="shared" si="1"/>
        <v>44958</v>
      </c>
      <c r="B45" s="41">
        <f t="shared" si="5"/>
        <v>10089.30925</v>
      </c>
      <c r="C45" s="41">
        <f t="shared" si="2"/>
        <v>7936.65</v>
      </c>
      <c r="D45" s="41">
        <f t="shared" si="3"/>
        <v>2152.659246</v>
      </c>
      <c r="E45" s="41">
        <v>0.0</v>
      </c>
      <c r="F45" s="41">
        <f t="shared" si="4"/>
        <v>2948083.846</v>
      </c>
    </row>
    <row r="46" ht="12.75" customHeight="1">
      <c r="A46" s="29">
        <f t="shared" si="1"/>
        <v>44986</v>
      </c>
      <c r="B46" s="41">
        <f t="shared" si="5"/>
        <v>10089.30925</v>
      </c>
      <c r="C46" s="41">
        <f t="shared" si="2"/>
        <v>7930.86</v>
      </c>
      <c r="D46" s="41">
        <f t="shared" si="3"/>
        <v>2158.449246</v>
      </c>
      <c r="E46" s="41">
        <v>0.0</v>
      </c>
      <c r="F46" s="41">
        <f t="shared" si="4"/>
        <v>2945925.397</v>
      </c>
    </row>
    <row r="47" ht="12.75" customHeight="1">
      <c r="A47" s="29">
        <f t="shared" si="1"/>
        <v>45017</v>
      </c>
      <c r="B47" s="41">
        <f t="shared" si="5"/>
        <v>10089.30925</v>
      </c>
      <c r="C47" s="41">
        <f t="shared" si="2"/>
        <v>7925.06</v>
      </c>
      <c r="D47" s="41">
        <f t="shared" si="3"/>
        <v>2164.249246</v>
      </c>
      <c r="E47" s="41">
        <v>0.0</v>
      </c>
      <c r="F47" s="41">
        <f t="shared" si="4"/>
        <v>2943761.148</v>
      </c>
    </row>
    <row r="48" ht="12.75" customHeight="1">
      <c r="A48" s="29">
        <f t="shared" si="1"/>
        <v>45047</v>
      </c>
      <c r="B48" s="41">
        <f t="shared" si="5"/>
        <v>10089.30925</v>
      </c>
      <c r="C48" s="41">
        <f t="shared" si="2"/>
        <v>7919.23</v>
      </c>
      <c r="D48" s="41">
        <f t="shared" si="3"/>
        <v>2170.079246</v>
      </c>
      <c r="E48" s="41">
        <v>0.0</v>
      </c>
      <c r="F48" s="41">
        <f t="shared" si="4"/>
        <v>2941591.069</v>
      </c>
    </row>
    <row r="49" ht="12.75" customHeight="1">
      <c r="A49" s="29">
        <f t="shared" si="1"/>
        <v>45078</v>
      </c>
      <c r="B49" s="41">
        <f t="shared" si="5"/>
        <v>10089.30925</v>
      </c>
      <c r="C49" s="41">
        <f t="shared" si="2"/>
        <v>7913.4</v>
      </c>
      <c r="D49" s="41">
        <f t="shared" si="3"/>
        <v>2175.909246</v>
      </c>
      <c r="E49" s="41">
        <v>0.0</v>
      </c>
      <c r="F49" s="41">
        <f t="shared" si="4"/>
        <v>2939415.159</v>
      </c>
    </row>
    <row r="50" ht="12.75" customHeight="1">
      <c r="A50" s="29">
        <f t="shared" si="1"/>
        <v>45108</v>
      </c>
      <c r="B50" s="41">
        <f t="shared" si="5"/>
        <v>10089.30925</v>
      </c>
      <c r="C50" s="41">
        <f t="shared" si="2"/>
        <v>7907.54</v>
      </c>
      <c r="D50" s="41">
        <f t="shared" si="3"/>
        <v>2181.769246</v>
      </c>
      <c r="E50" s="41">
        <v>0.0</v>
      </c>
      <c r="F50" s="41">
        <f t="shared" si="4"/>
        <v>2937233.39</v>
      </c>
    </row>
    <row r="51" ht="12.75" customHeight="1">
      <c r="A51" s="29">
        <f t="shared" si="1"/>
        <v>45139</v>
      </c>
      <c r="B51" s="41">
        <f t="shared" si="5"/>
        <v>10089.30925</v>
      </c>
      <c r="C51" s="41">
        <f t="shared" si="2"/>
        <v>7901.67</v>
      </c>
      <c r="D51" s="41">
        <f t="shared" si="3"/>
        <v>2187.639246</v>
      </c>
      <c r="E51" s="41">
        <v>0.0</v>
      </c>
      <c r="F51" s="41">
        <f t="shared" si="4"/>
        <v>2935045.751</v>
      </c>
    </row>
    <row r="52" ht="12.75" customHeight="1">
      <c r="A52" s="29">
        <f t="shared" si="1"/>
        <v>45170</v>
      </c>
      <c r="B52" s="41">
        <f t="shared" si="5"/>
        <v>10089.30925</v>
      </c>
      <c r="C52" s="41">
        <f t="shared" si="2"/>
        <v>7895.79</v>
      </c>
      <c r="D52" s="41">
        <f t="shared" si="3"/>
        <v>2193.519246</v>
      </c>
      <c r="E52" s="41">
        <v>0.0</v>
      </c>
      <c r="F52" s="41">
        <f t="shared" si="4"/>
        <v>2932852.232</v>
      </c>
    </row>
    <row r="53" ht="12.75" customHeight="1">
      <c r="A53" s="29">
        <f t="shared" si="1"/>
        <v>45200</v>
      </c>
      <c r="B53" s="41">
        <f t="shared" si="5"/>
        <v>10089.30925</v>
      </c>
      <c r="C53" s="41">
        <f t="shared" si="2"/>
        <v>7889.89</v>
      </c>
      <c r="D53" s="41">
        <f t="shared" si="3"/>
        <v>2199.419246</v>
      </c>
      <c r="E53" s="41">
        <v>0.0</v>
      </c>
      <c r="F53" s="41">
        <f t="shared" si="4"/>
        <v>2930652.812</v>
      </c>
    </row>
    <row r="54" ht="12.75" customHeight="1">
      <c r="A54" s="29">
        <f t="shared" si="1"/>
        <v>45231</v>
      </c>
      <c r="B54" s="41">
        <f t="shared" si="5"/>
        <v>10089.30925</v>
      </c>
      <c r="C54" s="41">
        <f t="shared" si="2"/>
        <v>7883.97</v>
      </c>
      <c r="D54" s="41">
        <f t="shared" si="3"/>
        <v>2205.339246</v>
      </c>
      <c r="E54" s="41">
        <v>0.0</v>
      </c>
      <c r="F54" s="41">
        <f t="shared" si="4"/>
        <v>2928447.473</v>
      </c>
    </row>
    <row r="55" ht="12.75" customHeight="1">
      <c r="A55" s="29">
        <f t="shared" si="1"/>
        <v>45261</v>
      </c>
      <c r="B55" s="41">
        <f t="shared" si="5"/>
        <v>10089.30925</v>
      </c>
      <c r="C55" s="41">
        <f t="shared" si="2"/>
        <v>7878.04</v>
      </c>
      <c r="D55" s="41">
        <f t="shared" si="3"/>
        <v>2211.269246</v>
      </c>
      <c r="E55" s="41">
        <v>0.0</v>
      </c>
      <c r="F55" s="41">
        <f t="shared" si="4"/>
        <v>2926236.204</v>
      </c>
    </row>
    <row r="56" ht="12.75" customHeight="1">
      <c r="A56" s="29">
        <f t="shared" si="1"/>
        <v>45292</v>
      </c>
      <c r="B56" s="41">
        <f t="shared" si="5"/>
        <v>10089.30925</v>
      </c>
      <c r="C56" s="41">
        <f t="shared" si="2"/>
        <v>7872.09</v>
      </c>
      <c r="D56" s="41">
        <f t="shared" si="3"/>
        <v>2217.219246</v>
      </c>
      <c r="E56" s="41">
        <v>0.0</v>
      </c>
      <c r="F56" s="41">
        <f t="shared" si="4"/>
        <v>2924018.985</v>
      </c>
    </row>
    <row r="57" ht="12.75" customHeight="1">
      <c r="A57" s="29">
        <f t="shared" si="1"/>
        <v>45323</v>
      </c>
      <c r="B57" s="41">
        <f t="shared" si="5"/>
        <v>10089.30925</v>
      </c>
      <c r="C57" s="41">
        <f t="shared" si="2"/>
        <v>7866.12</v>
      </c>
      <c r="D57" s="41">
        <f t="shared" si="3"/>
        <v>2223.189246</v>
      </c>
      <c r="E57" s="41">
        <v>0.0</v>
      </c>
      <c r="F57" s="41">
        <f t="shared" si="4"/>
        <v>2921795.795</v>
      </c>
    </row>
    <row r="58" ht="12.75" customHeight="1">
      <c r="A58" s="29">
        <f t="shared" si="1"/>
        <v>45352</v>
      </c>
      <c r="B58" s="41">
        <f t="shared" si="5"/>
        <v>10089.30925</v>
      </c>
      <c r="C58" s="41">
        <f t="shared" si="2"/>
        <v>7860.14</v>
      </c>
      <c r="D58" s="41">
        <f t="shared" si="3"/>
        <v>2229.169246</v>
      </c>
      <c r="E58" s="41">
        <v>0.0</v>
      </c>
      <c r="F58" s="41">
        <f t="shared" si="4"/>
        <v>2919566.626</v>
      </c>
    </row>
    <row r="59" ht="12.75" customHeight="1">
      <c r="A59" s="29">
        <f t="shared" si="1"/>
        <v>45383</v>
      </c>
      <c r="B59" s="41">
        <f t="shared" si="5"/>
        <v>10089.30925</v>
      </c>
      <c r="C59" s="41">
        <f t="shared" si="2"/>
        <v>7854.15</v>
      </c>
      <c r="D59" s="41">
        <f t="shared" si="3"/>
        <v>2235.159246</v>
      </c>
      <c r="E59" s="41">
        <v>0.0</v>
      </c>
      <c r="F59" s="41">
        <f t="shared" si="4"/>
        <v>2917331.467</v>
      </c>
    </row>
    <row r="60" ht="12.75" customHeight="1">
      <c r="A60" s="29">
        <f t="shared" si="1"/>
        <v>45413</v>
      </c>
      <c r="B60" s="41">
        <f t="shared" si="5"/>
        <v>10089.30925</v>
      </c>
      <c r="C60" s="41">
        <f t="shared" si="2"/>
        <v>7848.13</v>
      </c>
      <c r="D60" s="41">
        <f t="shared" si="3"/>
        <v>2241.179246</v>
      </c>
      <c r="E60" s="41">
        <v>0.0</v>
      </c>
      <c r="F60" s="41">
        <f t="shared" si="4"/>
        <v>2915090.288</v>
      </c>
    </row>
    <row r="61" ht="12.75" customHeight="1">
      <c r="A61" s="29">
        <f t="shared" si="1"/>
        <v>45444</v>
      </c>
      <c r="B61" s="41">
        <f t="shared" si="5"/>
        <v>10089.30925</v>
      </c>
      <c r="C61" s="41">
        <f t="shared" si="2"/>
        <v>7842.11</v>
      </c>
      <c r="D61" s="41">
        <f t="shared" si="3"/>
        <v>2247.199246</v>
      </c>
      <c r="E61" s="41">
        <v>0.0</v>
      </c>
      <c r="F61" s="41">
        <f t="shared" si="4"/>
        <v>2912843.088</v>
      </c>
    </row>
    <row r="62" ht="12.75" customHeight="1">
      <c r="A62" s="29">
        <f t="shared" si="1"/>
        <v>45474</v>
      </c>
      <c r="B62" s="41">
        <f t="shared" si="5"/>
        <v>10089.30925</v>
      </c>
      <c r="C62" s="41">
        <f t="shared" si="2"/>
        <v>7836.06</v>
      </c>
      <c r="D62" s="41">
        <f t="shared" si="3"/>
        <v>2253.249246</v>
      </c>
      <c r="E62" s="41">
        <v>0.0</v>
      </c>
      <c r="F62" s="41">
        <f t="shared" si="4"/>
        <v>2910589.839</v>
      </c>
    </row>
    <row r="63" ht="12.75" customHeight="1">
      <c r="A63" s="29">
        <f t="shared" si="1"/>
        <v>45505</v>
      </c>
      <c r="B63" s="41">
        <f t="shared" si="5"/>
        <v>10089.30925</v>
      </c>
      <c r="C63" s="41">
        <f t="shared" si="2"/>
        <v>7830</v>
      </c>
      <c r="D63" s="41">
        <f t="shared" si="3"/>
        <v>2259.309246</v>
      </c>
      <c r="E63" s="41">
        <v>0.0</v>
      </c>
      <c r="F63" s="41">
        <f t="shared" si="4"/>
        <v>2908330.53</v>
      </c>
    </row>
    <row r="64" ht="12.75" customHeight="1">
      <c r="A64" s="29">
        <f t="shared" si="1"/>
        <v>45536</v>
      </c>
      <c r="B64" s="41">
        <f t="shared" si="5"/>
        <v>10089.30925</v>
      </c>
      <c r="C64" s="41">
        <f t="shared" si="2"/>
        <v>7823.92</v>
      </c>
      <c r="D64" s="41">
        <f t="shared" si="3"/>
        <v>2265.389246</v>
      </c>
      <c r="E64" s="41">
        <v>0.0</v>
      </c>
      <c r="F64" s="41">
        <f t="shared" si="4"/>
        <v>2906065.141</v>
      </c>
    </row>
    <row r="65" ht="12.75" customHeight="1">
      <c r="A65" s="29">
        <f t="shared" si="1"/>
        <v>45566</v>
      </c>
      <c r="B65" s="41">
        <f t="shared" si="5"/>
        <v>10089.30925</v>
      </c>
      <c r="C65" s="41">
        <f t="shared" si="2"/>
        <v>7817.83</v>
      </c>
      <c r="D65" s="41">
        <f t="shared" si="3"/>
        <v>2271.479246</v>
      </c>
      <c r="E65" s="41">
        <v>0.0</v>
      </c>
      <c r="F65" s="41">
        <f t="shared" si="4"/>
        <v>2903793.661</v>
      </c>
    </row>
    <row r="66" ht="12.75" customHeight="1">
      <c r="A66" s="29">
        <f t="shared" si="1"/>
        <v>45597</v>
      </c>
      <c r="B66" s="41">
        <f t="shared" si="5"/>
        <v>10089.30925</v>
      </c>
      <c r="C66" s="41">
        <f t="shared" si="2"/>
        <v>7811.72</v>
      </c>
      <c r="D66" s="41">
        <f t="shared" si="3"/>
        <v>2277.589246</v>
      </c>
      <c r="E66" s="41">
        <v>0.0</v>
      </c>
      <c r="F66" s="41">
        <f t="shared" si="4"/>
        <v>2901516.072</v>
      </c>
    </row>
    <row r="67" ht="12.75" customHeight="1">
      <c r="A67" s="29">
        <f t="shared" si="1"/>
        <v>45627</v>
      </c>
      <c r="B67" s="41">
        <f t="shared" si="5"/>
        <v>10089.30925</v>
      </c>
      <c r="C67" s="41">
        <f t="shared" si="2"/>
        <v>7805.59</v>
      </c>
      <c r="D67" s="41">
        <f t="shared" si="3"/>
        <v>2283.719246</v>
      </c>
      <c r="E67" s="41">
        <v>0.0</v>
      </c>
      <c r="F67" s="41">
        <f t="shared" si="4"/>
        <v>2899232.353</v>
      </c>
    </row>
    <row r="68" ht="12.75" customHeight="1">
      <c r="A68" s="29">
        <f t="shared" si="1"/>
        <v>45658</v>
      </c>
      <c r="B68" s="41">
        <f t="shared" si="5"/>
        <v>10089.30925</v>
      </c>
      <c r="C68" s="41">
        <f t="shared" si="2"/>
        <v>7799.44</v>
      </c>
      <c r="D68" s="41">
        <f t="shared" si="3"/>
        <v>2289.869246</v>
      </c>
      <c r="E68" s="41">
        <v>0.0</v>
      </c>
      <c r="F68" s="41">
        <f t="shared" si="4"/>
        <v>2896942.484</v>
      </c>
    </row>
    <row r="69" ht="12.75" customHeight="1">
      <c r="A69" s="29">
        <f t="shared" si="1"/>
        <v>45689</v>
      </c>
      <c r="B69" s="41">
        <f t="shared" si="5"/>
        <v>10089.30925</v>
      </c>
      <c r="C69" s="41">
        <f t="shared" si="2"/>
        <v>7793.28</v>
      </c>
      <c r="D69" s="41">
        <f t="shared" si="3"/>
        <v>2296.029246</v>
      </c>
      <c r="E69" s="41">
        <v>0.0</v>
      </c>
      <c r="F69" s="41">
        <f t="shared" si="4"/>
        <v>2894646.454</v>
      </c>
    </row>
    <row r="70" ht="12.75" customHeight="1">
      <c r="A70" s="29">
        <f t="shared" si="1"/>
        <v>45717</v>
      </c>
      <c r="B70" s="41">
        <f t="shared" si="5"/>
        <v>10089.30925</v>
      </c>
      <c r="C70" s="41">
        <f t="shared" si="2"/>
        <v>7787.11</v>
      </c>
      <c r="D70" s="41">
        <f t="shared" si="3"/>
        <v>2302.199246</v>
      </c>
      <c r="E70" s="41">
        <v>0.0</v>
      </c>
      <c r="F70" s="41">
        <f t="shared" si="4"/>
        <v>2892344.255</v>
      </c>
    </row>
    <row r="71" ht="12.75" customHeight="1">
      <c r="A71" s="29">
        <f t="shared" si="1"/>
        <v>45748</v>
      </c>
      <c r="B71" s="41">
        <f t="shared" si="5"/>
        <v>10089.30925</v>
      </c>
      <c r="C71" s="41">
        <f t="shared" si="2"/>
        <v>7780.91</v>
      </c>
      <c r="D71" s="41">
        <f t="shared" si="3"/>
        <v>2308.399246</v>
      </c>
      <c r="E71" s="41">
        <v>0.0</v>
      </c>
      <c r="F71" s="41">
        <f t="shared" si="4"/>
        <v>2890035.856</v>
      </c>
    </row>
    <row r="72" ht="12.75" customHeight="1">
      <c r="A72" s="29">
        <f t="shared" si="1"/>
        <v>45778</v>
      </c>
      <c r="B72" s="41">
        <f t="shared" si="5"/>
        <v>10089.30925</v>
      </c>
      <c r="C72" s="41">
        <f t="shared" si="2"/>
        <v>7774.7</v>
      </c>
      <c r="D72" s="41">
        <f t="shared" si="3"/>
        <v>2314.609246</v>
      </c>
      <c r="E72" s="41">
        <v>0.0</v>
      </c>
      <c r="F72" s="41">
        <f t="shared" si="4"/>
        <v>2887721.247</v>
      </c>
    </row>
    <row r="73" ht="12.75" customHeight="1">
      <c r="A73" s="29">
        <f t="shared" si="1"/>
        <v>45809</v>
      </c>
      <c r="B73" s="41">
        <f t="shared" si="5"/>
        <v>10089.30925</v>
      </c>
      <c r="C73" s="41">
        <f t="shared" si="2"/>
        <v>7768.48</v>
      </c>
      <c r="D73" s="41">
        <f t="shared" si="3"/>
        <v>2320.829246</v>
      </c>
      <c r="E73" s="41">
        <v>0.0</v>
      </c>
      <c r="F73" s="41">
        <f t="shared" si="4"/>
        <v>2885400.418</v>
      </c>
    </row>
    <row r="74" ht="12.75" customHeight="1">
      <c r="A74" s="29">
        <f t="shared" si="1"/>
        <v>45839</v>
      </c>
      <c r="B74" s="41">
        <f t="shared" si="5"/>
        <v>10089.30925</v>
      </c>
      <c r="C74" s="41">
        <f t="shared" si="2"/>
        <v>7762.23</v>
      </c>
      <c r="D74" s="41">
        <f t="shared" si="3"/>
        <v>2327.079246</v>
      </c>
      <c r="E74" s="41">
        <v>0.0</v>
      </c>
      <c r="F74" s="41">
        <f t="shared" si="4"/>
        <v>2883073.338</v>
      </c>
    </row>
    <row r="75" ht="12.75" customHeight="1">
      <c r="A75" s="29">
        <f t="shared" si="1"/>
        <v>45870</v>
      </c>
      <c r="B75" s="41">
        <f t="shared" si="5"/>
        <v>10089.30925</v>
      </c>
      <c r="C75" s="41">
        <f t="shared" si="2"/>
        <v>7755.97</v>
      </c>
      <c r="D75" s="41">
        <f t="shared" si="3"/>
        <v>2333.339246</v>
      </c>
      <c r="E75" s="41">
        <v>0.0</v>
      </c>
      <c r="F75" s="41">
        <f t="shared" si="4"/>
        <v>2880739.999</v>
      </c>
    </row>
    <row r="76" ht="12.75" customHeight="1">
      <c r="A76" s="29">
        <f t="shared" si="1"/>
        <v>45901</v>
      </c>
      <c r="B76" s="41">
        <f t="shared" si="5"/>
        <v>10089.30925</v>
      </c>
      <c r="C76" s="41">
        <f t="shared" si="2"/>
        <v>7749.7</v>
      </c>
      <c r="D76" s="41">
        <f t="shared" si="3"/>
        <v>2339.609246</v>
      </c>
      <c r="E76" s="41">
        <v>0.0</v>
      </c>
      <c r="F76" s="41">
        <f t="shared" si="4"/>
        <v>2878400.39</v>
      </c>
    </row>
    <row r="77" ht="12.75" customHeight="1">
      <c r="A77" s="29">
        <f t="shared" si="1"/>
        <v>45931</v>
      </c>
      <c r="B77" s="41">
        <f t="shared" si="5"/>
        <v>10089.30925</v>
      </c>
      <c r="C77" s="41">
        <f t="shared" si="2"/>
        <v>7743.4</v>
      </c>
      <c r="D77" s="41">
        <f t="shared" si="3"/>
        <v>2345.909246</v>
      </c>
      <c r="E77" s="41">
        <v>0.0</v>
      </c>
      <c r="F77" s="41">
        <f t="shared" si="4"/>
        <v>2876054.481</v>
      </c>
    </row>
    <row r="78" ht="12.75" customHeight="1">
      <c r="A78" s="29">
        <f t="shared" si="1"/>
        <v>45962</v>
      </c>
      <c r="B78" s="41">
        <f t="shared" si="5"/>
        <v>10089.30925</v>
      </c>
      <c r="C78" s="41">
        <f t="shared" si="2"/>
        <v>7737.09</v>
      </c>
      <c r="D78" s="41">
        <f t="shared" si="3"/>
        <v>2352.219246</v>
      </c>
      <c r="E78" s="41">
        <v>0.0</v>
      </c>
      <c r="F78" s="41">
        <f t="shared" si="4"/>
        <v>2873702.261</v>
      </c>
    </row>
    <row r="79" ht="12.75" customHeight="1">
      <c r="A79" s="29">
        <f t="shared" si="1"/>
        <v>45992</v>
      </c>
      <c r="B79" s="41">
        <f t="shared" si="5"/>
        <v>10089.30925</v>
      </c>
      <c r="C79" s="41">
        <f t="shared" si="2"/>
        <v>7730.76</v>
      </c>
      <c r="D79" s="41">
        <f t="shared" si="3"/>
        <v>2358.549246</v>
      </c>
      <c r="E79" s="41">
        <v>0.0</v>
      </c>
      <c r="F79" s="41">
        <f t="shared" si="4"/>
        <v>2871343.712</v>
      </c>
    </row>
    <row r="80" ht="12.75" customHeight="1">
      <c r="A80" s="29">
        <f t="shared" si="1"/>
        <v>46023</v>
      </c>
      <c r="B80" s="41">
        <f t="shared" si="5"/>
        <v>10089.30925</v>
      </c>
      <c r="C80" s="41">
        <f t="shared" si="2"/>
        <v>7724.42</v>
      </c>
      <c r="D80" s="41">
        <f t="shared" si="3"/>
        <v>2364.889246</v>
      </c>
      <c r="E80" s="41">
        <v>0.0</v>
      </c>
      <c r="F80" s="41">
        <f t="shared" si="4"/>
        <v>2868978.823</v>
      </c>
    </row>
    <row r="81" ht="12.75" customHeight="1">
      <c r="A81" s="29">
        <f t="shared" si="1"/>
        <v>46054</v>
      </c>
      <c r="B81" s="41">
        <f t="shared" si="5"/>
        <v>10089.30925</v>
      </c>
      <c r="C81" s="41">
        <f t="shared" si="2"/>
        <v>7718.06</v>
      </c>
      <c r="D81" s="41">
        <f t="shared" si="3"/>
        <v>2371.249246</v>
      </c>
      <c r="E81" s="41">
        <v>0.0</v>
      </c>
      <c r="F81" s="41">
        <f t="shared" si="4"/>
        <v>2866607.574</v>
      </c>
    </row>
    <row r="82" ht="12.75" customHeight="1">
      <c r="A82" s="29">
        <f t="shared" si="1"/>
        <v>46082</v>
      </c>
      <c r="B82" s="41">
        <f t="shared" si="5"/>
        <v>10089.30925</v>
      </c>
      <c r="C82" s="41">
        <f t="shared" si="2"/>
        <v>7711.68</v>
      </c>
      <c r="D82" s="41">
        <f t="shared" si="3"/>
        <v>2377.629246</v>
      </c>
      <c r="E82" s="41">
        <v>0.0</v>
      </c>
      <c r="F82" s="41">
        <f t="shared" si="4"/>
        <v>2864229.944</v>
      </c>
    </row>
    <row r="83" ht="12.75" customHeight="1">
      <c r="A83" s="29">
        <f t="shared" si="1"/>
        <v>46113</v>
      </c>
      <c r="B83" s="41">
        <f t="shared" si="5"/>
        <v>10089.30925</v>
      </c>
      <c r="C83" s="41">
        <f t="shared" si="2"/>
        <v>7705.28</v>
      </c>
      <c r="D83" s="41">
        <f t="shared" si="3"/>
        <v>2384.029246</v>
      </c>
      <c r="E83" s="41">
        <v>0.0</v>
      </c>
      <c r="F83" s="41">
        <f t="shared" si="4"/>
        <v>2861845.915</v>
      </c>
    </row>
    <row r="84" ht="12.75" customHeight="1">
      <c r="A84" s="29">
        <f t="shared" si="1"/>
        <v>46143</v>
      </c>
      <c r="B84" s="41">
        <f t="shared" si="5"/>
        <v>10089.30925</v>
      </c>
      <c r="C84" s="41">
        <f t="shared" si="2"/>
        <v>7698.87</v>
      </c>
      <c r="D84" s="41">
        <f t="shared" si="3"/>
        <v>2390.439246</v>
      </c>
      <c r="E84" s="41">
        <v>0.0</v>
      </c>
      <c r="F84" s="41">
        <f t="shared" si="4"/>
        <v>2859455.476</v>
      </c>
    </row>
    <row r="85" ht="12.75" customHeight="1">
      <c r="A85" s="29">
        <f t="shared" si="1"/>
        <v>46174</v>
      </c>
      <c r="B85" s="41">
        <f t="shared" si="5"/>
        <v>10089.30925</v>
      </c>
      <c r="C85" s="41">
        <f t="shared" si="2"/>
        <v>7692.44</v>
      </c>
      <c r="D85" s="41">
        <f t="shared" si="3"/>
        <v>2396.869246</v>
      </c>
      <c r="E85" s="41">
        <v>0.0</v>
      </c>
      <c r="F85" s="41">
        <f t="shared" si="4"/>
        <v>2857058.607</v>
      </c>
    </row>
    <row r="86" ht="12.75" customHeight="1">
      <c r="A86" s="29">
        <f t="shared" si="1"/>
        <v>46204</v>
      </c>
      <c r="B86" s="41">
        <f t="shared" si="5"/>
        <v>10089.30925</v>
      </c>
      <c r="C86" s="41">
        <f t="shared" si="2"/>
        <v>7685.99</v>
      </c>
      <c r="D86" s="41">
        <f t="shared" si="3"/>
        <v>2403.319246</v>
      </c>
      <c r="E86" s="41">
        <v>0.0</v>
      </c>
      <c r="F86" s="41">
        <f t="shared" si="4"/>
        <v>2854655.287</v>
      </c>
    </row>
    <row r="87" ht="12.75" customHeight="1">
      <c r="A87" s="29">
        <f t="shared" si="1"/>
        <v>46235</v>
      </c>
      <c r="B87" s="41">
        <f t="shared" si="5"/>
        <v>10089.30925</v>
      </c>
      <c r="C87" s="41">
        <f t="shared" si="2"/>
        <v>7679.52</v>
      </c>
      <c r="D87" s="41">
        <f t="shared" si="3"/>
        <v>2409.789246</v>
      </c>
      <c r="E87" s="41">
        <v>0.0</v>
      </c>
      <c r="F87" s="41">
        <f t="shared" si="4"/>
        <v>2852245.498</v>
      </c>
    </row>
    <row r="88" ht="12.75" customHeight="1">
      <c r="A88" s="29">
        <f t="shared" si="1"/>
        <v>46266</v>
      </c>
      <c r="B88" s="41">
        <f t="shared" si="5"/>
        <v>10089.30925</v>
      </c>
      <c r="C88" s="41">
        <f t="shared" si="2"/>
        <v>7673.04</v>
      </c>
      <c r="D88" s="41">
        <f t="shared" si="3"/>
        <v>2416.269246</v>
      </c>
      <c r="E88" s="41">
        <v>0.0</v>
      </c>
      <c r="F88" s="41">
        <f t="shared" si="4"/>
        <v>2849829.229</v>
      </c>
    </row>
    <row r="89" ht="12.75" customHeight="1">
      <c r="A89" s="29">
        <f t="shared" si="1"/>
        <v>46296</v>
      </c>
      <c r="B89" s="41">
        <f t="shared" si="5"/>
        <v>10089.30925</v>
      </c>
      <c r="C89" s="41">
        <f t="shared" si="2"/>
        <v>7666.54</v>
      </c>
      <c r="D89" s="41">
        <f t="shared" si="3"/>
        <v>2422.769246</v>
      </c>
      <c r="E89" s="41">
        <v>0.0</v>
      </c>
      <c r="F89" s="41">
        <f t="shared" si="4"/>
        <v>2847406.46</v>
      </c>
    </row>
    <row r="90" ht="12.75" customHeight="1">
      <c r="A90" s="29">
        <f t="shared" si="1"/>
        <v>46327</v>
      </c>
      <c r="B90" s="41">
        <f t="shared" si="5"/>
        <v>10089.30925</v>
      </c>
      <c r="C90" s="41">
        <f t="shared" si="2"/>
        <v>7660.02</v>
      </c>
      <c r="D90" s="41">
        <f t="shared" si="3"/>
        <v>2429.289246</v>
      </c>
      <c r="E90" s="41">
        <v>0.0</v>
      </c>
      <c r="F90" s="41">
        <f t="shared" si="4"/>
        <v>2844977.17</v>
      </c>
    </row>
    <row r="91" ht="12.75" customHeight="1">
      <c r="A91" s="29">
        <f t="shared" si="1"/>
        <v>46357</v>
      </c>
      <c r="B91" s="41">
        <f t="shared" si="5"/>
        <v>10089.30925</v>
      </c>
      <c r="C91" s="41">
        <f t="shared" si="2"/>
        <v>7653.49</v>
      </c>
      <c r="D91" s="41">
        <f t="shared" si="3"/>
        <v>2435.819246</v>
      </c>
      <c r="E91" s="41">
        <v>0.0</v>
      </c>
      <c r="F91" s="41">
        <f t="shared" si="4"/>
        <v>2842541.351</v>
      </c>
    </row>
    <row r="92" ht="12.75" customHeight="1">
      <c r="A92" s="29">
        <f t="shared" si="1"/>
        <v>46388</v>
      </c>
      <c r="B92" s="41">
        <f t="shared" si="5"/>
        <v>10089.30925</v>
      </c>
      <c r="C92" s="41">
        <f t="shared" si="2"/>
        <v>7646.94</v>
      </c>
      <c r="D92" s="41">
        <f t="shared" si="3"/>
        <v>2442.369246</v>
      </c>
      <c r="E92" s="41">
        <v>0.0</v>
      </c>
      <c r="F92" s="41">
        <f t="shared" si="4"/>
        <v>2840098.982</v>
      </c>
    </row>
    <row r="93" ht="12.75" customHeight="1">
      <c r="A93" s="29">
        <f t="shared" si="1"/>
        <v>46419</v>
      </c>
      <c r="B93" s="41">
        <f t="shared" si="5"/>
        <v>10089.30925</v>
      </c>
      <c r="C93" s="41">
        <f t="shared" si="2"/>
        <v>7640.37</v>
      </c>
      <c r="D93" s="41">
        <f t="shared" si="3"/>
        <v>2448.939246</v>
      </c>
      <c r="E93" s="41">
        <v>0.0</v>
      </c>
      <c r="F93" s="41">
        <f t="shared" si="4"/>
        <v>2837650.043</v>
      </c>
    </row>
    <row r="94" ht="12.75" customHeight="1">
      <c r="A94" s="29">
        <f t="shared" si="1"/>
        <v>46447</v>
      </c>
      <c r="B94" s="41">
        <f t="shared" si="5"/>
        <v>10089.30925</v>
      </c>
      <c r="C94" s="41">
        <f t="shared" si="2"/>
        <v>7633.78</v>
      </c>
      <c r="D94" s="41">
        <f t="shared" si="3"/>
        <v>2455.529246</v>
      </c>
      <c r="E94" s="41">
        <v>0.0</v>
      </c>
      <c r="F94" s="41">
        <f t="shared" si="4"/>
        <v>2835194.513</v>
      </c>
    </row>
    <row r="95" ht="12.75" customHeight="1">
      <c r="A95" s="29">
        <f t="shared" si="1"/>
        <v>46478</v>
      </c>
      <c r="B95" s="41">
        <f t="shared" si="5"/>
        <v>10089.30925</v>
      </c>
      <c r="C95" s="41">
        <f t="shared" si="2"/>
        <v>7627.17</v>
      </c>
      <c r="D95" s="41">
        <f t="shared" si="3"/>
        <v>2462.139246</v>
      </c>
      <c r="E95" s="41">
        <v>0.0</v>
      </c>
      <c r="F95" s="41">
        <f t="shared" si="4"/>
        <v>2832732.374</v>
      </c>
    </row>
    <row r="96" ht="12.75" customHeight="1">
      <c r="A96" s="29">
        <f t="shared" si="1"/>
        <v>46508</v>
      </c>
      <c r="B96" s="41">
        <f t="shared" si="5"/>
        <v>10089.30925</v>
      </c>
      <c r="C96" s="41">
        <f t="shared" si="2"/>
        <v>7620.55</v>
      </c>
      <c r="D96" s="41">
        <f t="shared" si="3"/>
        <v>2468.759246</v>
      </c>
      <c r="E96" s="41">
        <v>0.0</v>
      </c>
      <c r="F96" s="41">
        <f t="shared" si="4"/>
        <v>2830263.615</v>
      </c>
    </row>
    <row r="97" ht="12.75" customHeight="1">
      <c r="A97" s="29">
        <f t="shared" si="1"/>
        <v>46539</v>
      </c>
      <c r="B97" s="41">
        <f t="shared" si="5"/>
        <v>10089.30925</v>
      </c>
      <c r="C97" s="41">
        <f t="shared" si="2"/>
        <v>7613.91</v>
      </c>
      <c r="D97" s="41">
        <f t="shared" si="3"/>
        <v>2475.399246</v>
      </c>
      <c r="E97" s="41">
        <v>0.0</v>
      </c>
      <c r="F97" s="41">
        <f t="shared" si="4"/>
        <v>2827788.216</v>
      </c>
    </row>
    <row r="98" ht="12.75" customHeight="1">
      <c r="A98" s="29">
        <f t="shared" si="1"/>
        <v>46569</v>
      </c>
      <c r="B98" s="41">
        <f t="shared" si="5"/>
        <v>10089.30925</v>
      </c>
      <c r="C98" s="41">
        <f t="shared" si="2"/>
        <v>7607.25</v>
      </c>
      <c r="D98" s="41">
        <f t="shared" si="3"/>
        <v>2482.059246</v>
      </c>
      <c r="E98" s="41">
        <v>0.0</v>
      </c>
      <c r="F98" s="41">
        <f t="shared" si="4"/>
        <v>2825306.156</v>
      </c>
    </row>
    <row r="99" ht="12.75" customHeight="1">
      <c r="A99" s="29">
        <f t="shared" si="1"/>
        <v>46600</v>
      </c>
      <c r="B99" s="41">
        <f t="shared" si="5"/>
        <v>10089.30925</v>
      </c>
      <c r="C99" s="41">
        <f t="shared" si="2"/>
        <v>7600.57</v>
      </c>
      <c r="D99" s="41">
        <f t="shared" si="3"/>
        <v>2488.739246</v>
      </c>
      <c r="E99" s="41">
        <v>0.0</v>
      </c>
      <c r="F99" s="41">
        <f t="shared" si="4"/>
        <v>2822817.417</v>
      </c>
    </row>
    <row r="100" ht="12.75" customHeight="1">
      <c r="A100" s="29">
        <f t="shared" si="1"/>
        <v>46631</v>
      </c>
      <c r="B100" s="41">
        <f t="shared" si="5"/>
        <v>10089.30925</v>
      </c>
      <c r="C100" s="41">
        <f t="shared" si="2"/>
        <v>7593.87</v>
      </c>
      <c r="D100" s="41">
        <f t="shared" si="3"/>
        <v>2495.439246</v>
      </c>
      <c r="E100" s="41">
        <v>0.0</v>
      </c>
      <c r="F100" s="41">
        <f t="shared" si="4"/>
        <v>2820321.978</v>
      </c>
    </row>
    <row r="101" ht="12.75" customHeight="1">
      <c r="A101" s="29">
        <f t="shared" si="1"/>
        <v>46661</v>
      </c>
      <c r="B101" s="41">
        <f t="shared" si="5"/>
        <v>10089.30925</v>
      </c>
      <c r="C101" s="41">
        <f t="shared" si="2"/>
        <v>7587.16</v>
      </c>
      <c r="D101" s="41">
        <f t="shared" si="3"/>
        <v>2502.149246</v>
      </c>
      <c r="E101" s="41">
        <v>0.0</v>
      </c>
      <c r="F101" s="41">
        <f t="shared" si="4"/>
        <v>2817819.829</v>
      </c>
    </row>
    <row r="102" ht="12.75" customHeight="1">
      <c r="A102" s="29">
        <f t="shared" si="1"/>
        <v>46692</v>
      </c>
      <c r="B102" s="41">
        <f t="shared" si="5"/>
        <v>10089.30925</v>
      </c>
      <c r="C102" s="41">
        <f t="shared" si="2"/>
        <v>7580.43</v>
      </c>
      <c r="D102" s="41">
        <f t="shared" si="3"/>
        <v>2508.879246</v>
      </c>
      <c r="E102" s="41">
        <v>0.0</v>
      </c>
      <c r="F102" s="41">
        <f t="shared" si="4"/>
        <v>2815310.949</v>
      </c>
    </row>
    <row r="103" ht="12.75" customHeight="1">
      <c r="A103" s="29">
        <f t="shared" si="1"/>
        <v>46722</v>
      </c>
      <c r="B103" s="41">
        <f t="shared" si="5"/>
        <v>10089.30925</v>
      </c>
      <c r="C103" s="41">
        <f t="shared" si="2"/>
        <v>7573.68</v>
      </c>
      <c r="D103" s="41">
        <f t="shared" si="3"/>
        <v>2515.629246</v>
      </c>
      <c r="E103" s="41">
        <v>0.0</v>
      </c>
      <c r="F103" s="41">
        <f t="shared" si="4"/>
        <v>2812795.32</v>
      </c>
    </row>
    <row r="104" ht="12.75" customHeight="1">
      <c r="A104" s="29">
        <f t="shared" si="1"/>
        <v>46753</v>
      </c>
      <c r="B104" s="41">
        <f t="shared" si="5"/>
        <v>10089.30925</v>
      </c>
      <c r="C104" s="41">
        <f t="shared" si="2"/>
        <v>7566.91</v>
      </c>
      <c r="D104" s="41">
        <f t="shared" si="3"/>
        <v>2522.399246</v>
      </c>
      <c r="E104" s="41">
        <v>0.0</v>
      </c>
      <c r="F104" s="41">
        <f t="shared" si="4"/>
        <v>2810272.921</v>
      </c>
    </row>
    <row r="105" ht="12.75" customHeight="1">
      <c r="A105" s="29">
        <f t="shared" si="1"/>
        <v>46784</v>
      </c>
      <c r="B105" s="41">
        <f t="shared" si="5"/>
        <v>10089.30925</v>
      </c>
      <c r="C105" s="41">
        <f t="shared" si="2"/>
        <v>7560.13</v>
      </c>
      <c r="D105" s="41">
        <f t="shared" si="3"/>
        <v>2529.179246</v>
      </c>
      <c r="E105" s="41">
        <v>0.0</v>
      </c>
      <c r="F105" s="41">
        <f t="shared" si="4"/>
        <v>2807743.742</v>
      </c>
    </row>
    <row r="106" ht="12.75" customHeight="1">
      <c r="A106" s="29">
        <f t="shared" si="1"/>
        <v>46813</v>
      </c>
      <c r="B106" s="41">
        <f t="shared" si="5"/>
        <v>10089.30925</v>
      </c>
      <c r="C106" s="41">
        <f t="shared" si="2"/>
        <v>7553.32</v>
      </c>
      <c r="D106" s="41">
        <f t="shared" si="3"/>
        <v>2535.989246</v>
      </c>
      <c r="E106" s="41">
        <v>0.0</v>
      </c>
      <c r="F106" s="41">
        <f t="shared" si="4"/>
        <v>2805207.752</v>
      </c>
    </row>
    <row r="107" ht="12.75" customHeight="1">
      <c r="A107" s="29">
        <f t="shared" si="1"/>
        <v>46844</v>
      </c>
      <c r="B107" s="41">
        <f t="shared" si="5"/>
        <v>10089.30925</v>
      </c>
      <c r="C107" s="41">
        <f t="shared" si="2"/>
        <v>7546.5</v>
      </c>
      <c r="D107" s="41">
        <f t="shared" si="3"/>
        <v>2542.809246</v>
      </c>
      <c r="E107" s="41">
        <v>0.0</v>
      </c>
      <c r="F107" s="41">
        <f t="shared" si="4"/>
        <v>2802664.943</v>
      </c>
    </row>
    <row r="108" ht="12.75" customHeight="1">
      <c r="A108" s="29">
        <f t="shared" si="1"/>
        <v>46874</v>
      </c>
      <c r="B108" s="41">
        <f t="shared" si="5"/>
        <v>10089.30925</v>
      </c>
      <c r="C108" s="41">
        <f t="shared" si="2"/>
        <v>7539.66</v>
      </c>
      <c r="D108" s="41">
        <f t="shared" si="3"/>
        <v>2549.649246</v>
      </c>
      <c r="E108" s="41">
        <v>0.0</v>
      </c>
      <c r="F108" s="41">
        <f t="shared" si="4"/>
        <v>2800115.294</v>
      </c>
    </row>
    <row r="109" ht="12.75" customHeight="1">
      <c r="A109" s="29">
        <f t="shared" si="1"/>
        <v>46905</v>
      </c>
      <c r="B109" s="41">
        <f t="shared" si="5"/>
        <v>10089.30925</v>
      </c>
      <c r="C109" s="41">
        <f t="shared" si="2"/>
        <v>7532.8</v>
      </c>
      <c r="D109" s="41">
        <f t="shared" si="3"/>
        <v>2556.509246</v>
      </c>
      <c r="E109" s="41">
        <v>0.0</v>
      </c>
      <c r="F109" s="41">
        <f t="shared" si="4"/>
        <v>2797558.785</v>
      </c>
    </row>
    <row r="110" ht="12.75" customHeight="1">
      <c r="A110" s="29">
        <f t="shared" si="1"/>
        <v>46935</v>
      </c>
      <c r="B110" s="41">
        <f t="shared" si="5"/>
        <v>10089.30925</v>
      </c>
      <c r="C110" s="41">
        <f t="shared" si="2"/>
        <v>7525.92</v>
      </c>
      <c r="D110" s="41">
        <f t="shared" si="3"/>
        <v>2563.389246</v>
      </c>
      <c r="E110" s="41">
        <v>0.0</v>
      </c>
      <c r="F110" s="41">
        <f t="shared" si="4"/>
        <v>2794995.395</v>
      </c>
    </row>
    <row r="111" ht="12.75" customHeight="1">
      <c r="A111" s="29">
        <f t="shared" si="1"/>
        <v>46966</v>
      </c>
      <c r="B111" s="41">
        <f t="shared" si="5"/>
        <v>10089.30925</v>
      </c>
      <c r="C111" s="41">
        <f t="shared" si="2"/>
        <v>7519.03</v>
      </c>
      <c r="D111" s="41">
        <f t="shared" si="3"/>
        <v>2570.279246</v>
      </c>
      <c r="E111" s="41">
        <v>0.0</v>
      </c>
      <c r="F111" s="41">
        <f t="shared" si="4"/>
        <v>2792425.116</v>
      </c>
    </row>
    <row r="112" ht="12.75" customHeight="1">
      <c r="A112" s="29">
        <f t="shared" si="1"/>
        <v>46997</v>
      </c>
      <c r="B112" s="41">
        <f t="shared" si="5"/>
        <v>10089.30925</v>
      </c>
      <c r="C112" s="41">
        <f t="shared" si="2"/>
        <v>7512.11</v>
      </c>
      <c r="D112" s="41">
        <f t="shared" si="3"/>
        <v>2577.199246</v>
      </c>
      <c r="E112" s="41">
        <v>0.0</v>
      </c>
      <c r="F112" s="41">
        <f t="shared" si="4"/>
        <v>2789847.917</v>
      </c>
    </row>
    <row r="113" ht="12.75" customHeight="1">
      <c r="A113" s="29">
        <f t="shared" si="1"/>
        <v>47027</v>
      </c>
      <c r="B113" s="41">
        <f t="shared" si="5"/>
        <v>10089.30925</v>
      </c>
      <c r="C113" s="41">
        <f t="shared" si="2"/>
        <v>7505.18</v>
      </c>
      <c r="D113" s="41">
        <f t="shared" si="3"/>
        <v>2584.129246</v>
      </c>
      <c r="E113" s="41">
        <v>0.0</v>
      </c>
      <c r="F113" s="41">
        <f t="shared" si="4"/>
        <v>2787263.788</v>
      </c>
    </row>
    <row r="114" ht="12.75" customHeight="1">
      <c r="A114" s="29">
        <f t="shared" si="1"/>
        <v>47058</v>
      </c>
      <c r="B114" s="41">
        <f t="shared" si="5"/>
        <v>10089.30925</v>
      </c>
      <c r="C114" s="41">
        <f t="shared" si="2"/>
        <v>7498.23</v>
      </c>
      <c r="D114" s="41">
        <f t="shared" si="3"/>
        <v>2591.079246</v>
      </c>
      <c r="E114" s="41">
        <v>0.0</v>
      </c>
      <c r="F114" s="41">
        <f t="shared" si="4"/>
        <v>2784672.708</v>
      </c>
    </row>
    <row r="115" ht="12.75" customHeight="1">
      <c r="A115" s="29">
        <f t="shared" si="1"/>
        <v>47088</v>
      </c>
      <c r="B115" s="41">
        <f t="shared" si="5"/>
        <v>10089.30925</v>
      </c>
      <c r="C115" s="41">
        <f t="shared" si="2"/>
        <v>7491.26</v>
      </c>
      <c r="D115" s="41">
        <f t="shared" si="3"/>
        <v>2598.049246</v>
      </c>
      <c r="E115" s="41">
        <v>0.0</v>
      </c>
      <c r="F115" s="41">
        <f t="shared" si="4"/>
        <v>2782074.659</v>
      </c>
    </row>
    <row r="116" ht="12.75" customHeight="1">
      <c r="A116" s="29">
        <f t="shared" si="1"/>
        <v>47119</v>
      </c>
      <c r="B116" s="41">
        <f t="shared" si="5"/>
        <v>10089.30925</v>
      </c>
      <c r="C116" s="41">
        <f t="shared" si="2"/>
        <v>7484.27</v>
      </c>
      <c r="D116" s="41">
        <f t="shared" si="3"/>
        <v>2605.039246</v>
      </c>
      <c r="E116" s="41">
        <v>0.0</v>
      </c>
      <c r="F116" s="41">
        <f t="shared" si="4"/>
        <v>2779469.62</v>
      </c>
    </row>
    <row r="117" ht="12.75" customHeight="1">
      <c r="A117" s="29">
        <f t="shared" si="1"/>
        <v>47150</v>
      </c>
      <c r="B117" s="41">
        <f t="shared" si="5"/>
        <v>10089.30925</v>
      </c>
      <c r="C117" s="41">
        <f t="shared" si="2"/>
        <v>7477.26</v>
      </c>
      <c r="D117" s="41">
        <f t="shared" si="3"/>
        <v>2612.049246</v>
      </c>
      <c r="E117" s="41">
        <v>0.0</v>
      </c>
      <c r="F117" s="41">
        <f t="shared" si="4"/>
        <v>2776857.571</v>
      </c>
    </row>
    <row r="118" ht="12.75" customHeight="1">
      <c r="A118" s="29">
        <f t="shared" si="1"/>
        <v>47178</v>
      </c>
      <c r="B118" s="41">
        <f t="shared" si="5"/>
        <v>10089.30925</v>
      </c>
      <c r="C118" s="41">
        <f t="shared" si="2"/>
        <v>7470.23</v>
      </c>
      <c r="D118" s="41">
        <f t="shared" si="3"/>
        <v>2619.079246</v>
      </c>
      <c r="E118" s="41">
        <v>0.0</v>
      </c>
      <c r="F118" s="41">
        <f t="shared" si="4"/>
        <v>2774238.491</v>
      </c>
    </row>
    <row r="119" ht="12.75" customHeight="1">
      <c r="A119" s="29">
        <f t="shared" si="1"/>
        <v>47209</v>
      </c>
      <c r="B119" s="41">
        <f t="shared" si="5"/>
        <v>10089.30925</v>
      </c>
      <c r="C119" s="41">
        <f t="shared" si="2"/>
        <v>7463.19</v>
      </c>
      <c r="D119" s="41">
        <f t="shared" si="3"/>
        <v>2626.119246</v>
      </c>
      <c r="E119" s="41">
        <v>0.0</v>
      </c>
      <c r="F119" s="41">
        <f t="shared" si="4"/>
        <v>2771612.372</v>
      </c>
    </row>
    <row r="120" ht="12.75" customHeight="1">
      <c r="A120" s="29">
        <f t="shared" si="1"/>
        <v>47239</v>
      </c>
      <c r="B120" s="41">
        <f t="shared" si="5"/>
        <v>10089.30925</v>
      </c>
      <c r="C120" s="41">
        <f t="shared" si="2"/>
        <v>7456.12</v>
      </c>
      <c r="D120" s="41">
        <f t="shared" si="3"/>
        <v>2633.189246</v>
      </c>
      <c r="E120" s="41">
        <v>0.0</v>
      </c>
      <c r="F120" s="41">
        <f t="shared" si="4"/>
        <v>2768979.183</v>
      </c>
    </row>
    <row r="121" ht="12.75" customHeight="1">
      <c r="A121" s="29">
        <f t="shared" si="1"/>
        <v>47270</v>
      </c>
      <c r="B121" s="41">
        <f t="shared" si="5"/>
        <v>10089.30925</v>
      </c>
      <c r="C121" s="41">
        <f t="shared" si="2"/>
        <v>7449.04</v>
      </c>
      <c r="D121" s="41">
        <f t="shared" si="3"/>
        <v>2640.269246</v>
      </c>
      <c r="E121" s="41">
        <v>0.0</v>
      </c>
      <c r="F121" s="41">
        <f t="shared" si="4"/>
        <v>2766338.914</v>
      </c>
    </row>
    <row r="122" ht="12.75" customHeight="1">
      <c r="A122" s="29">
        <f t="shared" si="1"/>
        <v>47300</v>
      </c>
      <c r="B122" s="41">
        <f t="shared" si="5"/>
        <v>10089.30925</v>
      </c>
      <c r="C122" s="41">
        <f t="shared" si="2"/>
        <v>7441.94</v>
      </c>
      <c r="D122" s="41">
        <f t="shared" si="3"/>
        <v>2647.369246</v>
      </c>
      <c r="E122" s="41">
        <v>0.0</v>
      </c>
      <c r="F122" s="41">
        <f t="shared" si="4"/>
        <v>2763691.544</v>
      </c>
    </row>
    <row r="123" ht="12.75" customHeight="1">
      <c r="A123" s="29">
        <f t="shared" si="1"/>
        <v>47331</v>
      </c>
      <c r="B123" s="41">
        <f t="shared" si="5"/>
        <v>10089.30925</v>
      </c>
      <c r="C123" s="41">
        <f t="shared" si="2"/>
        <v>7434.82</v>
      </c>
      <c r="D123" s="41">
        <f t="shared" si="3"/>
        <v>2654.489246</v>
      </c>
      <c r="E123" s="41">
        <v>0.0</v>
      </c>
      <c r="F123" s="41">
        <f t="shared" si="4"/>
        <v>2761037.055</v>
      </c>
    </row>
    <row r="124" ht="12.75" customHeight="1">
      <c r="A124" s="29">
        <f t="shared" si="1"/>
        <v>47362</v>
      </c>
      <c r="B124" s="41">
        <f t="shared" si="5"/>
        <v>10089.30925</v>
      </c>
      <c r="C124" s="41">
        <f t="shared" si="2"/>
        <v>7427.67</v>
      </c>
      <c r="D124" s="41">
        <f t="shared" si="3"/>
        <v>2661.639246</v>
      </c>
      <c r="E124" s="41">
        <v>0.0</v>
      </c>
      <c r="F124" s="41">
        <f t="shared" si="4"/>
        <v>2758375.416</v>
      </c>
    </row>
    <row r="125" ht="12.75" customHeight="1">
      <c r="A125" s="29">
        <f t="shared" si="1"/>
        <v>47392</v>
      </c>
      <c r="B125" s="41">
        <f t="shared" si="5"/>
        <v>10089.30925</v>
      </c>
      <c r="C125" s="41">
        <f t="shared" si="2"/>
        <v>7420.51</v>
      </c>
      <c r="D125" s="41">
        <f t="shared" si="3"/>
        <v>2668.799246</v>
      </c>
      <c r="E125" s="41">
        <v>0.0</v>
      </c>
      <c r="F125" s="41">
        <f t="shared" si="4"/>
        <v>2755706.617</v>
      </c>
    </row>
    <row r="126" ht="12.75" customHeight="1">
      <c r="A126" s="29">
        <f t="shared" si="1"/>
        <v>47423</v>
      </c>
      <c r="B126" s="41">
        <f t="shared" si="5"/>
        <v>10089.30925</v>
      </c>
      <c r="C126" s="41">
        <f t="shared" si="2"/>
        <v>7413.33</v>
      </c>
      <c r="D126" s="41">
        <f t="shared" si="3"/>
        <v>2675.979246</v>
      </c>
      <c r="E126" s="41">
        <v>0.0</v>
      </c>
      <c r="F126" s="41">
        <f t="shared" si="4"/>
        <v>2753030.637</v>
      </c>
    </row>
    <row r="127" ht="12.75" customHeight="1">
      <c r="A127" s="29">
        <f t="shared" si="1"/>
        <v>47453</v>
      </c>
      <c r="B127" s="41">
        <f t="shared" si="5"/>
        <v>10089.30925</v>
      </c>
      <c r="C127" s="41">
        <f t="shared" si="2"/>
        <v>7406.14</v>
      </c>
      <c r="D127" s="41">
        <f t="shared" si="3"/>
        <v>2683.169246</v>
      </c>
      <c r="E127" s="41">
        <v>0.0</v>
      </c>
      <c r="F127" s="41">
        <f t="shared" si="4"/>
        <v>2750347.468</v>
      </c>
    </row>
    <row r="128" ht="12.75" customHeight="1">
      <c r="A128" s="29">
        <f t="shared" si="1"/>
        <v>47484</v>
      </c>
      <c r="B128" s="41">
        <f t="shared" si="5"/>
        <v>10089.30925</v>
      </c>
      <c r="C128" s="41">
        <f t="shared" si="2"/>
        <v>7398.92</v>
      </c>
      <c r="D128" s="41">
        <f t="shared" si="3"/>
        <v>2690.389246</v>
      </c>
      <c r="E128" s="41">
        <v>0.0</v>
      </c>
      <c r="F128" s="41">
        <f t="shared" si="4"/>
        <v>2747657.079</v>
      </c>
    </row>
    <row r="129" ht="12.75" customHeight="1">
      <c r="A129" s="29">
        <f t="shared" si="1"/>
        <v>47515</v>
      </c>
      <c r="B129" s="41">
        <f t="shared" si="5"/>
        <v>10089.30925</v>
      </c>
      <c r="C129" s="41">
        <f t="shared" si="2"/>
        <v>7391.68</v>
      </c>
      <c r="D129" s="41">
        <f t="shared" si="3"/>
        <v>2697.629246</v>
      </c>
      <c r="E129" s="41">
        <v>0.0</v>
      </c>
      <c r="F129" s="41">
        <f t="shared" si="4"/>
        <v>2744959.45</v>
      </c>
    </row>
    <row r="130" ht="12.75" customHeight="1">
      <c r="A130" s="29">
        <f t="shared" si="1"/>
        <v>47543</v>
      </c>
      <c r="B130" s="41">
        <f t="shared" si="5"/>
        <v>10089.30925</v>
      </c>
      <c r="C130" s="41">
        <f t="shared" si="2"/>
        <v>7384.42</v>
      </c>
      <c r="D130" s="41">
        <f t="shared" si="3"/>
        <v>2704.889246</v>
      </c>
      <c r="E130" s="41">
        <v>0.0</v>
      </c>
      <c r="F130" s="41">
        <f t="shared" si="4"/>
        <v>2742254.56</v>
      </c>
    </row>
    <row r="131" ht="12.75" customHeight="1">
      <c r="A131" s="29">
        <f t="shared" si="1"/>
        <v>47574</v>
      </c>
      <c r="B131" s="41">
        <f t="shared" si="5"/>
        <v>10089.30925</v>
      </c>
      <c r="C131" s="41">
        <f t="shared" si="2"/>
        <v>7377.15</v>
      </c>
      <c r="D131" s="41">
        <f t="shared" si="3"/>
        <v>2712.159246</v>
      </c>
      <c r="E131" s="41">
        <v>0.0</v>
      </c>
      <c r="F131" s="41">
        <f t="shared" si="4"/>
        <v>2739542.401</v>
      </c>
    </row>
    <row r="132" ht="12.75" customHeight="1">
      <c r="A132" s="29">
        <f t="shared" si="1"/>
        <v>47604</v>
      </c>
      <c r="B132" s="41">
        <f t="shared" si="5"/>
        <v>10089.30925</v>
      </c>
      <c r="C132" s="41">
        <f t="shared" si="2"/>
        <v>7369.85</v>
      </c>
      <c r="D132" s="41">
        <f t="shared" si="3"/>
        <v>2719.459246</v>
      </c>
      <c r="E132" s="41">
        <v>0.0</v>
      </c>
      <c r="F132" s="41">
        <f t="shared" si="4"/>
        <v>2736822.942</v>
      </c>
    </row>
    <row r="133" ht="12.75" customHeight="1">
      <c r="A133" s="29">
        <f t="shared" si="1"/>
        <v>47635</v>
      </c>
      <c r="B133" s="41">
        <f t="shared" si="5"/>
        <v>10089.30925</v>
      </c>
      <c r="C133" s="41">
        <f t="shared" si="2"/>
        <v>7362.53</v>
      </c>
      <c r="D133" s="41">
        <f t="shared" si="3"/>
        <v>2726.779246</v>
      </c>
      <c r="E133" s="41">
        <v>0.0</v>
      </c>
      <c r="F133" s="41">
        <f t="shared" si="4"/>
        <v>2734096.163</v>
      </c>
    </row>
    <row r="134" ht="12.75" customHeight="1">
      <c r="A134" s="29">
        <f t="shared" si="1"/>
        <v>47665</v>
      </c>
      <c r="B134" s="41">
        <f t="shared" si="5"/>
        <v>10089.30925</v>
      </c>
      <c r="C134" s="41">
        <f t="shared" si="2"/>
        <v>7355.2</v>
      </c>
      <c r="D134" s="41">
        <f t="shared" si="3"/>
        <v>2734.109246</v>
      </c>
      <c r="E134" s="41">
        <v>0.0</v>
      </c>
      <c r="F134" s="41">
        <f t="shared" si="4"/>
        <v>2731362.054</v>
      </c>
    </row>
    <row r="135" ht="12.75" customHeight="1">
      <c r="A135" s="29">
        <f t="shared" si="1"/>
        <v>47696</v>
      </c>
      <c r="B135" s="41">
        <f t="shared" si="5"/>
        <v>10089.30925</v>
      </c>
      <c r="C135" s="41">
        <f t="shared" si="2"/>
        <v>7347.84</v>
      </c>
      <c r="D135" s="41">
        <f t="shared" si="3"/>
        <v>2741.469246</v>
      </c>
      <c r="E135" s="41">
        <v>0.0</v>
      </c>
      <c r="F135" s="41">
        <f t="shared" si="4"/>
        <v>2728620.584</v>
      </c>
    </row>
    <row r="136" ht="12.75" customHeight="1">
      <c r="A136" s="29">
        <f t="shared" si="1"/>
        <v>47727</v>
      </c>
      <c r="B136" s="41">
        <f t="shared" si="5"/>
        <v>10089.30925</v>
      </c>
      <c r="C136" s="41">
        <f t="shared" si="2"/>
        <v>7340.47</v>
      </c>
      <c r="D136" s="41">
        <f t="shared" si="3"/>
        <v>2748.839246</v>
      </c>
      <c r="E136" s="41">
        <v>0.0</v>
      </c>
      <c r="F136" s="41">
        <f t="shared" si="4"/>
        <v>2725871.745</v>
      </c>
    </row>
    <row r="137" ht="12.75" customHeight="1">
      <c r="A137" s="29">
        <f t="shared" si="1"/>
        <v>47757</v>
      </c>
      <c r="B137" s="41">
        <f t="shared" si="5"/>
        <v>10089.30925</v>
      </c>
      <c r="C137" s="41">
        <f t="shared" si="2"/>
        <v>7333.07</v>
      </c>
      <c r="D137" s="41">
        <f t="shared" si="3"/>
        <v>2756.239246</v>
      </c>
      <c r="E137" s="41">
        <v>0.0</v>
      </c>
      <c r="F137" s="41">
        <f t="shared" si="4"/>
        <v>2723115.506</v>
      </c>
    </row>
    <row r="138" ht="12.75" customHeight="1">
      <c r="A138" s="29">
        <f t="shared" si="1"/>
        <v>47788</v>
      </c>
      <c r="B138" s="41">
        <f t="shared" si="5"/>
        <v>10089.30925</v>
      </c>
      <c r="C138" s="41">
        <f t="shared" si="2"/>
        <v>7325.66</v>
      </c>
      <c r="D138" s="41">
        <f t="shared" si="3"/>
        <v>2763.649246</v>
      </c>
      <c r="E138" s="41">
        <v>0.0</v>
      </c>
      <c r="F138" s="41">
        <f t="shared" si="4"/>
        <v>2720351.857</v>
      </c>
    </row>
    <row r="139" ht="12.75" customHeight="1">
      <c r="A139" s="29">
        <f t="shared" si="1"/>
        <v>47818</v>
      </c>
      <c r="B139" s="41">
        <f t="shared" si="5"/>
        <v>10089.30925</v>
      </c>
      <c r="C139" s="41">
        <f t="shared" si="2"/>
        <v>7318.22</v>
      </c>
      <c r="D139" s="41">
        <f t="shared" si="3"/>
        <v>2771.089246</v>
      </c>
      <c r="E139" s="41">
        <v>0.0</v>
      </c>
      <c r="F139" s="41">
        <f t="shared" si="4"/>
        <v>2717580.767</v>
      </c>
    </row>
    <row r="140" ht="12.75" customHeight="1">
      <c r="A140" s="29">
        <f t="shared" si="1"/>
        <v>47849</v>
      </c>
      <c r="B140" s="41">
        <f t="shared" si="5"/>
        <v>10089.30925</v>
      </c>
      <c r="C140" s="41">
        <f t="shared" si="2"/>
        <v>7310.77</v>
      </c>
      <c r="D140" s="41">
        <f t="shared" si="3"/>
        <v>2778.539246</v>
      </c>
      <c r="E140" s="41">
        <v>0.0</v>
      </c>
      <c r="F140" s="41">
        <f t="shared" si="4"/>
        <v>2714802.228</v>
      </c>
    </row>
    <row r="141" ht="12.75" customHeight="1">
      <c r="A141" s="29">
        <f t="shared" si="1"/>
        <v>47880</v>
      </c>
      <c r="B141" s="41">
        <f t="shared" si="5"/>
        <v>10089.30925</v>
      </c>
      <c r="C141" s="41">
        <f t="shared" si="2"/>
        <v>7303.29</v>
      </c>
      <c r="D141" s="41">
        <f t="shared" si="3"/>
        <v>2786.019246</v>
      </c>
      <c r="E141" s="41">
        <v>0.0</v>
      </c>
      <c r="F141" s="41">
        <f t="shared" si="4"/>
        <v>2712016.209</v>
      </c>
    </row>
    <row r="142" ht="12.75" customHeight="1">
      <c r="A142" s="29">
        <f t="shared" si="1"/>
        <v>47908</v>
      </c>
      <c r="B142" s="41">
        <f t="shared" si="5"/>
        <v>10089.30925</v>
      </c>
      <c r="C142" s="41">
        <f t="shared" si="2"/>
        <v>7295.8</v>
      </c>
      <c r="D142" s="41">
        <f t="shared" si="3"/>
        <v>2793.509246</v>
      </c>
      <c r="E142" s="41">
        <v>0.0</v>
      </c>
      <c r="F142" s="41">
        <f t="shared" si="4"/>
        <v>2709222.7</v>
      </c>
    </row>
    <row r="143" ht="12.75" customHeight="1">
      <c r="A143" s="29">
        <f t="shared" si="1"/>
        <v>47939</v>
      </c>
      <c r="B143" s="41">
        <f t="shared" si="5"/>
        <v>10089.30925</v>
      </c>
      <c r="C143" s="41">
        <f t="shared" si="2"/>
        <v>7288.29</v>
      </c>
      <c r="D143" s="41">
        <f t="shared" si="3"/>
        <v>2801.019246</v>
      </c>
      <c r="E143" s="41">
        <v>0.0</v>
      </c>
      <c r="F143" s="41">
        <f t="shared" si="4"/>
        <v>2706421.68</v>
      </c>
    </row>
    <row r="144" ht="12.75" customHeight="1">
      <c r="A144" s="29">
        <f t="shared" si="1"/>
        <v>47969</v>
      </c>
      <c r="B144" s="41">
        <f t="shared" si="5"/>
        <v>10089.30925</v>
      </c>
      <c r="C144" s="41">
        <f t="shared" si="2"/>
        <v>7280.75</v>
      </c>
      <c r="D144" s="41">
        <f t="shared" si="3"/>
        <v>2808.559246</v>
      </c>
      <c r="E144" s="41">
        <v>0.0</v>
      </c>
      <c r="F144" s="41">
        <f t="shared" si="4"/>
        <v>2703613.121</v>
      </c>
    </row>
    <row r="145" ht="12.75" customHeight="1">
      <c r="A145" s="29">
        <f t="shared" si="1"/>
        <v>48000</v>
      </c>
      <c r="B145" s="41">
        <f t="shared" si="5"/>
        <v>10089.30925</v>
      </c>
      <c r="C145" s="41">
        <f t="shared" si="2"/>
        <v>7273.19</v>
      </c>
      <c r="D145" s="41">
        <f t="shared" si="3"/>
        <v>2816.119246</v>
      </c>
      <c r="E145" s="41">
        <v>0.0</v>
      </c>
      <c r="F145" s="41">
        <f t="shared" si="4"/>
        <v>2700797.002</v>
      </c>
    </row>
    <row r="146" ht="12.75" customHeight="1">
      <c r="A146" s="29">
        <f t="shared" si="1"/>
        <v>48030</v>
      </c>
      <c r="B146" s="41">
        <f t="shared" si="5"/>
        <v>10089.30925</v>
      </c>
      <c r="C146" s="41">
        <f t="shared" si="2"/>
        <v>7265.62</v>
      </c>
      <c r="D146" s="41">
        <f t="shared" si="3"/>
        <v>2823.689246</v>
      </c>
      <c r="E146" s="41">
        <v>0.0</v>
      </c>
      <c r="F146" s="41">
        <f t="shared" si="4"/>
        <v>2697973.313</v>
      </c>
    </row>
    <row r="147" ht="12.75" customHeight="1">
      <c r="A147" s="29">
        <f t="shared" si="1"/>
        <v>48061</v>
      </c>
      <c r="B147" s="41">
        <f t="shared" si="5"/>
        <v>10089.30925</v>
      </c>
      <c r="C147" s="41">
        <f t="shared" si="2"/>
        <v>7258.02</v>
      </c>
      <c r="D147" s="41">
        <f t="shared" si="3"/>
        <v>2831.289246</v>
      </c>
      <c r="E147" s="41">
        <v>0.0</v>
      </c>
      <c r="F147" s="41">
        <f t="shared" si="4"/>
        <v>2695142.023</v>
      </c>
    </row>
    <row r="148" ht="12.75" customHeight="1">
      <c r="A148" s="29">
        <f t="shared" si="1"/>
        <v>48092</v>
      </c>
      <c r="B148" s="41">
        <f t="shared" si="5"/>
        <v>10089.30925</v>
      </c>
      <c r="C148" s="41">
        <f t="shared" si="2"/>
        <v>7250.41</v>
      </c>
      <c r="D148" s="41">
        <f t="shared" si="3"/>
        <v>2838.899246</v>
      </c>
      <c r="E148" s="41">
        <v>0.0</v>
      </c>
      <c r="F148" s="41">
        <f t="shared" si="4"/>
        <v>2692303.124</v>
      </c>
    </row>
    <row r="149" ht="12.75" customHeight="1">
      <c r="A149" s="29">
        <f t="shared" si="1"/>
        <v>48122</v>
      </c>
      <c r="B149" s="41">
        <f t="shared" si="5"/>
        <v>10089.30925</v>
      </c>
      <c r="C149" s="41">
        <f t="shared" si="2"/>
        <v>7242.77</v>
      </c>
      <c r="D149" s="41">
        <f t="shared" si="3"/>
        <v>2846.539246</v>
      </c>
      <c r="E149" s="41">
        <v>0.0</v>
      </c>
      <c r="F149" s="41">
        <f t="shared" si="4"/>
        <v>2689456.585</v>
      </c>
    </row>
    <row r="150" ht="12.75" customHeight="1">
      <c r="A150" s="29">
        <f t="shared" si="1"/>
        <v>48153</v>
      </c>
      <c r="B150" s="41">
        <f t="shared" si="5"/>
        <v>10089.30925</v>
      </c>
      <c r="C150" s="41">
        <f t="shared" si="2"/>
        <v>7235.11</v>
      </c>
      <c r="D150" s="41">
        <f t="shared" si="3"/>
        <v>2854.199246</v>
      </c>
      <c r="E150" s="41">
        <v>0.0</v>
      </c>
      <c r="F150" s="41">
        <f t="shared" si="4"/>
        <v>2686602.386</v>
      </c>
    </row>
    <row r="151" ht="12.75" customHeight="1">
      <c r="A151" s="29">
        <f t="shared" si="1"/>
        <v>48183</v>
      </c>
      <c r="B151" s="41">
        <f t="shared" si="5"/>
        <v>10089.30925</v>
      </c>
      <c r="C151" s="41">
        <f t="shared" si="2"/>
        <v>7227.43</v>
      </c>
      <c r="D151" s="41">
        <f t="shared" si="3"/>
        <v>2861.879246</v>
      </c>
      <c r="E151" s="41">
        <v>0.0</v>
      </c>
      <c r="F151" s="41">
        <f t="shared" si="4"/>
        <v>2683740.506</v>
      </c>
    </row>
    <row r="152" ht="12.75" customHeight="1">
      <c r="A152" s="29">
        <f t="shared" si="1"/>
        <v>48214</v>
      </c>
      <c r="B152" s="41">
        <f t="shared" si="5"/>
        <v>10089.30925</v>
      </c>
      <c r="C152" s="41">
        <f t="shared" si="2"/>
        <v>7219.73</v>
      </c>
      <c r="D152" s="41">
        <f t="shared" si="3"/>
        <v>2869.579246</v>
      </c>
      <c r="E152" s="41">
        <v>0.0</v>
      </c>
      <c r="F152" s="41">
        <f t="shared" si="4"/>
        <v>2680870.927</v>
      </c>
    </row>
    <row r="153" ht="12.75" customHeight="1">
      <c r="A153" s="29">
        <f t="shared" si="1"/>
        <v>48245</v>
      </c>
      <c r="B153" s="41">
        <f t="shared" si="5"/>
        <v>10089.30925</v>
      </c>
      <c r="C153" s="41">
        <f t="shared" si="2"/>
        <v>7212.01</v>
      </c>
      <c r="D153" s="41">
        <f t="shared" si="3"/>
        <v>2877.299246</v>
      </c>
      <c r="E153" s="41">
        <v>0.0</v>
      </c>
      <c r="F153" s="41">
        <f t="shared" si="4"/>
        <v>2677993.628</v>
      </c>
    </row>
    <row r="154" ht="12.75" customHeight="1">
      <c r="A154" s="29">
        <f t="shared" si="1"/>
        <v>48274</v>
      </c>
      <c r="B154" s="41">
        <f t="shared" si="5"/>
        <v>10089.30925</v>
      </c>
      <c r="C154" s="41">
        <f t="shared" si="2"/>
        <v>7204.27</v>
      </c>
      <c r="D154" s="41">
        <f t="shared" si="3"/>
        <v>2885.039246</v>
      </c>
      <c r="E154" s="41">
        <v>0.0</v>
      </c>
      <c r="F154" s="41">
        <f t="shared" si="4"/>
        <v>2675108.589</v>
      </c>
    </row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17">
    <mergeCell ref="B18:B19"/>
    <mergeCell ref="A18:A19"/>
    <mergeCell ref="C18:C19"/>
    <mergeCell ref="F18:F19"/>
    <mergeCell ref="E18:E19"/>
    <mergeCell ref="D18:D19"/>
    <mergeCell ref="A13:E13"/>
    <mergeCell ref="A14:E14"/>
    <mergeCell ref="A15:E15"/>
    <mergeCell ref="A16:E16"/>
    <mergeCell ref="A6:E6"/>
    <mergeCell ref="A7:E7"/>
    <mergeCell ref="A2:C2"/>
    <mergeCell ref="A5:E5"/>
    <mergeCell ref="A8:E8"/>
    <mergeCell ref="A11:E11"/>
    <mergeCell ref="A12:B12"/>
  </mergeCells>
  <printOptions/>
  <pageMargins bottom="0.75" footer="0.0" header="0.0" left="0.7" right="0.7" top="0.75"/>
  <pageSetup orientation="landscape"/>
  <drawing r:id="rId2"/>
  <legacy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7.14"/>
    <col customWidth="1" min="2" max="2" width="24.0"/>
    <col customWidth="1" min="3" max="3" width="13.71"/>
    <col customWidth="1" min="4" max="4" width="15.14"/>
    <col customWidth="1" min="5" max="5" width="13.71"/>
    <col customWidth="1" min="6" max="6" width="30.57"/>
    <col customWidth="1" min="7" max="26" width="13.71"/>
  </cols>
  <sheetData>
    <row r="1" ht="12.75" customHeight="1">
      <c r="A1" s="19" t="s">
        <v>251</v>
      </c>
      <c r="B1" s="20"/>
      <c r="C1" s="20"/>
      <c r="D1" s="20"/>
      <c r="E1" s="20"/>
      <c r="F1" s="20"/>
    </row>
    <row r="2" ht="12.75" customHeight="1">
      <c r="A2" s="19" t="s">
        <v>252</v>
      </c>
      <c r="D2" s="20"/>
      <c r="E2" s="19" t="s">
        <v>253</v>
      </c>
      <c r="F2" s="21">
        <v>2.0100000000000002</v>
      </c>
    </row>
    <row r="3" ht="12.75" customHeight="1">
      <c r="A3" s="20"/>
      <c r="B3" s="19"/>
      <c r="C3" s="20"/>
      <c r="D3" s="20"/>
      <c r="E3" s="19"/>
      <c r="F3" s="19"/>
    </row>
    <row r="4" ht="12.75" customHeight="1">
      <c r="A4" s="22" t="s">
        <v>254</v>
      </c>
      <c r="B4" s="20"/>
      <c r="C4" s="20"/>
      <c r="D4" s="20"/>
      <c r="E4" s="20"/>
      <c r="F4" s="20"/>
    </row>
    <row r="5" ht="12.75" customHeight="1">
      <c r="A5" s="23" t="s">
        <v>255</v>
      </c>
      <c r="B5" s="24"/>
      <c r="C5" s="24"/>
      <c r="D5" s="24"/>
      <c r="E5" s="25"/>
      <c r="F5" s="26">
        <v>1802000.0</v>
      </c>
    </row>
    <row r="6" ht="12.75" customHeight="1">
      <c r="A6" s="23" t="s">
        <v>257</v>
      </c>
      <c r="B6" s="24"/>
      <c r="C6" s="24"/>
      <c r="D6" s="24"/>
      <c r="E6" s="25"/>
      <c r="F6" s="27">
        <v>0.0424</v>
      </c>
    </row>
    <row r="7" ht="12.75" customHeight="1">
      <c r="A7" s="23" t="s">
        <v>258</v>
      </c>
      <c r="B7" s="24"/>
      <c r="C7" s="24"/>
      <c r="D7" s="24"/>
      <c r="E7" s="25"/>
      <c r="F7" s="28">
        <v>20.0</v>
      </c>
    </row>
    <row r="8" ht="12.75" customHeight="1">
      <c r="A8" s="23" t="s">
        <v>259</v>
      </c>
      <c r="B8" s="24"/>
      <c r="C8" s="24"/>
      <c r="D8" s="24"/>
      <c r="E8" s="25"/>
      <c r="F8" s="29">
        <f>DATE(2018,10,1)</f>
        <v>43374</v>
      </c>
    </row>
    <row r="9" ht="12.75" customHeight="1">
      <c r="A9" s="19"/>
      <c r="B9" s="20"/>
      <c r="C9" s="20"/>
      <c r="D9" s="20"/>
      <c r="E9" s="20"/>
      <c r="F9" s="30"/>
    </row>
    <row r="10" ht="12.75" customHeight="1">
      <c r="A10" s="22" t="s">
        <v>260</v>
      </c>
      <c r="B10" s="20"/>
      <c r="C10" s="20"/>
      <c r="D10" s="20"/>
      <c r="E10" s="20"/>
      <c r="F10" s="20"/>
    </row>
    <row r="11" ht="12.75" customHeight="1">
      <c r="A11" s="23" t="s">
        <v>261</v>
      </c>
      <c r="B11" s="24"/>
      <c r="C11" s="24"/>
      <c r="D11" s="24"/>
      <c r="E11" s="25"/>
      <c r="F11" s="27">
        <f>ROUND((1+F12)^12-1,4)</f>
        <v>0.0428</v>
      </c>
    </row>
    <row r="12" ht="12.75" customHeight="1">
      <c r="A12" s="23" t="s">
        <v>262</v>
      </c>
      <c r="B12" s="25"/>
      <c r="C12" s="31" t="s">
        <v>34</v>
      </c>
      <c r="D12" s="32">
        <f>F12*12</f>
        <v>0.04203024725</v>
      </c>
      <c r="E12" s="31" t="s">
        <v>263</v>
      </c>
      <c r="F12" s="33">
        <f>((1+($F$6/2))^2)^(1/12)-1</f>
        <v>0.003502520604</v>
      </c>
    </row>
    <row r="13" ht="12.75" customHeight="1">
      <c r="A13" s="23" t="s">
        <v>264</v>
      </c>
      <c r="B13" s="24"/>
      <c r="C13" s="24"/>
      <c r="D13" s="24"/>
      <c r="E13" s="25"/>
      <c r="F13" s="9">
        <f>$F$7*12</f>
        <v>240</v>
      </c>
    </row>
    <row r="14" ht="12.75" customHeight="1">
      <c r="A14" s="23" t="s">
        <v>265</v>
      </c>
      <c r="B14" s="24"/>
      <c r="C14" s="24"/>
      <c r="D14" s="24"/>
      <c r="E14" s="25"/>
      <c r="F14" s="80">
        <f>($F$5*$F$12)/(1-(1+$F$12)^(-$F$13))</f>
        <v>11113.50512</v>
      </c>
    </row>
    <row r="15" ht="12.75" customHeight="1">
      <c r="A15" s="23" t="s">
        <v>266</v>
      </c>
      <c r="B15" s="24"/>
      <c r="C15" s="24"/>
      <c r="D15" s="24"/>
      <c r="E15" s="25"/>
      <c r="F15" s="80">
        <v>11149.34</v>
      </c>
    </row>
    <row r="16" ht="12.75" customHeight="1">
      <c r="A16" s="23" t="s">
        <v>267</v>
      </c>
      <c r="B16" s="24"/>
      <c r="C16" s="24"/>
      <c r="D16" s="24"/>
      <c r="E16" s="25"/>
      <c r="F16" s="80">
        <f>ROUND(F15,0)</f>
        <v>11149</v>
      </c>
    </row>
    <row r="17" ht="12.75" customHeight="1">
      <c r="A17" s="20"/>
      <c r="B17" s="20"/>
      <c r="C17" s="20"/>
      <c r="D17" s="20"/>
      <c r="E17" s="20"/>
      <c r="F17" s="20"/>
    </row>
    <row r="18" ht="12.75" customHeight="1">
      <c r="A18" s="38" t="s">
        <v>268</v>
      </c>
      <c r="B18" s="38" t="s">
        <v>269</v>
      </c>
      <c r="C18" s="38" t="s">
        <v>270</v>
      </c>
      <c r="D18" s="38" t="s">
        <v>271</v>
      </c>
      <c r="E18" s="39" t="s">
        <v>272</v>
      </c>
      <c r="F18" s="38" t="s">
        <v>273</v>
      </c>
    </row>
    <row r="19" ht="12.75" customHeight="1">
      <c r="A19" s="40"/>
      <c r="B19" s="40"/>
      <c r="C19" s="40"/>
      <c r="D19" s="40"/>
      <c r="E19" s="40"/>
      <c r="F19" s="40"/>
    </row>
    <row r="20" ht="12.75" customHeight="1">
      <c r="A20" s="29">
        <f>DATE(YEAR($F$8)-1900+1900,MONTH($F$8),DAY($F$8))</f>
        <v>43374</v>
      </c>
      <c r="B20" s="41">
        <f>(F16)</f>
        <v>11149</v>
      </c>
      <c r="C20" s="41">
        <f>(F5*F12)</f>
        <v>6311.542129</v>
      </c>
      <c r="D20" s="41">
        <f>(B20-C20)</f>
        <v>4837.457871</v>
      </c>
      <c r="E20" s="41">
        <v>0.0</v>
      </c>
      <c r="F20" s="41">
        <f>(F5-D20)</f>
        <v>1797162.542</v>
      </c>
    </row>
    <row r="21" ht="12.75" customHeight="1">
      <c r="A21" s="29">
        <f t="shared" ref="A21:A93" si="1">DATE(IF(MONTH(A20)=12,((YEAR(A20)-1900)+1900)+1,((YEAR(A20)-1900)+1900)),IF(MONTH(A20)=12,1,MONTH(A20)+1),DAY($F$8))</f>
        <v>43405</v>
      </c>
      <c r="B21" s="41">
        <f>F15</f>
        <v>11149.34</v>
      </c>
      <c r="C21" s="41">
        <f t="shared" ref="C21:C93" si="2">ROUND($F$12*F20,2)</f>
        <v>6294.6</v>
      </c>
      <c r="D21" s="41">
        <f t="shared" ref="D21:D93" si="3">B21-C21</f>
        <v>4854.74</v>
      </c>
      <c r="E21" s="41">
        <v>0.0</v>
      </c>
      <c r="F21" s="41">
        <f t="shared" ref="F21:F93" si="4">F20-D21-E21</f>
        <v>1792307.802</v>
      </c>
    </row>
    <row r="22" ht="12.75" customHeight="1">
      <c r="A22" s="29">
        <f t="shared" si="1"/>
        <v>43435</v>
      </c>
      <c r="B22" s="41">
        <f t="shared" ref="B22:B93" si="5">$B$21</f>
        <v>11149.34</v>
      </c>
      <c r="C22" s="41">
        <f t="shared" si="2"/>
        <v>6277.6</v>
      </c>
      <c r="D22" s="41">
        <f t="shared" si="3"/>
        <v>4871.74</v>
      </c>
      <c r="E22" s="41">
        <v>0.0</v>
      </c>
      <c r="F22" s="41">
        <f t="shared" si="4"/>
        <v>1787436.062</v>
      </c>
    </row>
    <row r="23" ht="12.75" customHeight="1">
      <c r="A23" s="29">
        <f t="shared" si="1"/>
        <v>43466</v>
      </c>
      <c r="B23" s="41">
        <f t="shared" si="5"/>
        <v>11149.34</v>
      </c>
      <c r="C23" s="41">
        <f t="shared" si="2"/>
        <v>6260.53</v>
      </c>
      <c r="D23" s="41">
        <f t="shared" si="3"/>
        <v>4888.81</v>
      </c>
      <c r="E23" s="41">
        <v>0.0</v>
      </c>
      <c r="F23" s="41">
        <f t="shared" si="4"/>
        <v>1782547.252</v>
      </c>
    </row>
    <row r="24" ht="12.75" customHeight="1">
      <c r="A24" s="29">
        <f t="shared" si="1"/>
        <v>43497</v>
      </c>
      <c r="B24" s="41">
        <f t="shared" si="5"/>
        <v>11149.34</v>
      </c>
      <c r="C24" s="41">
        <f t="shared" si="2"/>
        <v>6243.41</v>
      </c>
      <c r="D24" s="41">
        <f t="shared" si="3"/>
        <v>4905.93</v>
      </c>
      <c r="E24" s="41">
        <v>0.0</v>
      </c>
      <c r="F24" s="41">
        <f t="shared" si="4"/>
        <v>1777641.322</v>
      </c>
    </row>
    <row r="25" ht="12.75" customHeight="1">
      <c r="A25" s="29">
        <f t="shared" si="1"/>
        <v>43525</v>
      </c>
      <c r="B25" s="41">
        <f t="shared" si="5"/>
        <v>11149.34</v>
      </c>
      <c r="C25" s="41">
        <f t="shared" si="2"/>
        <v>6226.23</v>
      </c>
      <c r="D25" s="41">
        <f t="shared" si="3"/>
        <v>4923.11</v>
      </c>
      <c r="E25" s="41">
        <v>0.0</v>
      </c>
      <c r="F25" s="41">
        <f t="shared" si="4"/>
        <v>1772718.212</v>
      </c>
    </row>
    <row r="26" ht="12.75" customHeight="1">
      <c r="A26" s="29">
        <f t="shared" si="1"/>
        <v>43556</v>
      </c>
      <c r="B26" s="41">
        <f t="shared" si="5"/>
        <v>11149.34</v>
      </c>
      <c r="C26" s="41">
        <f t="shared" si="2"/>
        <v>6208.98</v>
      </c>
      <c r="D26" s="41">
        <f t="shared" si="3"/>
        <v>4940.36</v>
      </c>
      <c r="E26" s="41">
        <v>0.0</v>
      </c>
      <c r="F26" s="41">
        <f t="shared" si="4"/>
        <v>1767777.852</v>
      </c>
    </row>
    <row r="27" ht="12.75" customHeight="1">
      <c r="A27" s="29">
        <f t="shared" si="1"/>
        <v>43586</v>
      </c>
      <c r="B27" s="41">
        <f t="shared" si="5"/>
        <v>11149.34</v>
      </c>
      <c r="C27" s="41">
        <f t="shared" si="2"/>
        <v>6191.68</v>
      </c>
      <c r="D27" s="41">
        <f t="shared" si="3"/>
        <v>4957.66</v>
      </c>
      <c r="E27" s="41">
        <v>0.0</v>
      </c>
      <c r="F27" s="41">
        <f t="shared" si="4"/>
        <v>1762820.192</v>
      </c>
    </row>
    <row r="28" ht="12.75" customHeight="1">
      <c r="A28" s="29">
        <f t="shared" si="1"/>
        <v>43617</v>
      </c>
      <c r="B28" s="41">
        <f t="shared" si="5"/>
        <v>11149.34</v>
      </c>
      <c r="C28" s="41">
        <f t="shared" si="2"/>
        <v>6174.31</v>
      </c>
      <c r="D28" s="41">
        <f t="shared" si="3"/>
        <v>4975.03</v>
      </c>
      <c r="E28" s="41">
        <v>0.0</v>
      </c>
      <c r="F28" s="41">
        <f t="shared" si="4"/>
        <v>1757845.162</v>
      </c>
    </row>
    <row r="29" ht="12.75" customHeight="1">
      <c r="A29" s="29">
        <f t="shared" si="1"/>
        <v>43647</v>
      </c>
      <c r="B29" s="41">
        <f t="shared" si="5"/>
        <v>11149.34</v>
      </c>
      <c r="C29" s="41">
        <f t="shared" si="2"/>
        <v>6156.89</v>
      </c>
      <c r="D29" s="41">
        <f t="shared" si="3"/>
        <v>4992.45</v>
      </c>
      <c r="E29" s="41">
        <v>0.0</v>
      </c>
      <c r="F29" s="41">
        <f t="shared" si="4"/>
        <v>1752852.712</v>
      </c>
    </row>
    <row r="30" ht="12.75" customHeight="1">
      <c r="A30" s="29">
        <f t="shared" si="1"/>
        <v>43678</v>
      </c>
      <c r="B30" s="41">
        <f t="shared" si="5"/>
        <v>11149.34</v>
      </c>
      <c r="C30" s="41">
        <f t="shared" si="2"/>
        <v>6139.4</v>
      </c>
      <c r="D30" s="41">
        <f t="shared" si="3"/>
        <v>5009.94</v>
      </c>
      <c r="E30" s="41">
        <v>0.0</v>
      </c>
      <c r="F30" s="41">
        <f t="shared" si="4"/>
        <v>1747842.772</v>
      </c>
    </row>
    <row r="31" ht="12.75" customHeight="1">
      <c r="A31" s="29">
        <f t="shared" si="1"/>
        <v>43709</v>
      </c>
      <c r="B31" s="41">
        <f t="shared" si="5"/>
        <v>11149.34</v>
      </c>
      <c r="C31" s="41">
        <f t="shared" si="2"/>
        <v>6121.86</v>
      </c>
      <c r="D31" s="41">
        <f t="shared" si="3"/>
        <v>5027.48</v>
      </c>
      <c r="E31" s="41">
        <v>0.0</v>
      </c>
      <c r="F31" s="41">
        <f t="shared" si="4"/>
        <v>1742815.292</v>
      </c>
    </row>
    <row r="32" ht="12.75" customHeight="1">
      <c r="A32" s="29">
        <f t="shared" si="1"/>
        <v>43739</v>
      </c>
      <c r="B32" s="41">
        <f t="shared" si="5"/>
        <v>11149.34</v>
      </c>
      <c r="C32" s="41">
        <f t="shared" si="2"/>
        <v>6104.25</v>
      </c>
      <c r="D32" s="41">
        <f t="shared" si="3"/>
        <v>5045.09</v>
      </c>
      <c r="E32" s="41">
        <v>0.0</v>
      </c>
      <c r="F32" s="41">
        <f t="shared" si="4"/>
        <v>1737770.202</v>
      </c>
    </row>
    <row r="33" ht="12.75" customHeight="1">
      <c r="A33" s="29">
        <f t="shared" si="1"/>
        <v>43770</v>
      </c>
      <c r="B33" s="41">
        <f t="shared" si="5"/>
        <v>11149.34</v>
      </c>
      <c r="C33" s="41">
        <f t="shared" si="2"/>
        <v>6086.58</v>
      </c>
      <c r="D33" s="41">
        <f t="shared" si="3"/>
        <v>5062.76</v>
      </c>
      <c r="E33" s="41">
        <v>0.0</v>
      </c>
      <c r="F33" s="41">
        <f t="shared" si="4"/>
        <v>1732707.442</v>
      </c>
    </row>
    <row r="34" ht="12.75" customHeight="1">
      <c r="A34" s="29">
        <f t="shared" si="1"/>
        <v>43800</v>
      </c>
      <c r="B34" s="41">
        <f t="shared" si="5"/>
        <v>11149.34</v>
      </c>
      <c r="C34" s="41">
        <f t="shared" si="2"/>
        <v>6068.84</v>
      </c>
      <c r="D34" s="41">
        <f t="shared" si="3"/>
        <v>5080.5</v>
      </c>
      <c r="E34" s="41">
        <v>0.0</v>
      </c>
      <c r="F34" s="41">
        <f t="shared" si="4"/>
        <v>1727626.942</v>
      </c>
    </row>
    <row r="35" ht="12.75" customHeight="1">
      <c r="A35" s="29">
        <f t="shared" si="1"/>
        <v>43831</v>
      </c>
      <c r="B35" s="41">
        <f t="shared" si="5"/>
        <v>11149.34</v>
      </c>
      <c r="C35" s="41">
        <f t="shared" si="2"/>
        <v>6051.05</v>
      </c>
      <c r="D35" s="41">
        <f t="shared" si="3"/>
        <v>5098.29</v>
      </c>
      <c r="E35" s="41">
        <v>0.0</v>
      </c>
      <c r="F35" s="41">
        <f t="shared" si="4"/>
        <v>1722528.652</v>
      </c>
    </row>
    <row r="36" ht="12.75" customHeight="1">
      <c r="A36" s="29">
        <f t="shared" si="1"/>
        <v>43862</v>
      </c>
      <c r="B36" s="41">
        <f t="shared" si="5"/>
        <v>11149.34</v>
      </c>
      <c r="C36" s="41">
        <f t="shared" si="2"/>
        <v>6033.19</v>
      </c>
      <c r="D36" s="41">
        <f t="shared" si="3"/>
        <v>5116.15</v>
      </c>
      <c r="E36" s="41">
        <v>0.0</v>
      </c>
      <c r="F36" s="41">
        <f t="shared" si="4"/>
        <v>1717412.502</v>
      </c>
    </row>
    <row r="37" ht="12.75" customHeight="1">
      <c r="A37" s="29">
        <f t="shared" si="1"/>
        <v>43891</v>
      </c>
      <c r="B37" s="41">
        <f t="shared" si="5"/>
        <v>11149.34</v>
      </c>
      <c r="C37" s="41">
        <f t="shared" si="2"/>
        <v>6015.27</v>
      </c>
      <c r="D37" s="41">
        <f t="shared" si="3"/>
        <v>5134.07</v>
      </c>
      <c r="E37" s="41">
        <v>0.0</v>
      </c>
      <c r="F37" s="41">
        <f t="shared" si="4"/>
        <v>1712278.432</v>
      </c>
    </row>
    <row r="38" ht="12.75" customHeight="1">
      <c r="A38" s="29">
        <f t="shared" si="1"/>
        <v>43922</v>
      </c>
      <c r="B38" s="41">
        <f t="shared" si="5"/>
        <v>11149.34</v>
      </c>
      <c r="C38" s="41">
        <f t="shared" si="2"/>
        <v>5997.29</v>
      </c>
      <c r="D38" s="41">
        <f t="shared" si="3"/>
        <v>5152.05</v>
      </c>
      <c r="E38" s="41">
        <v>0.0</v>
      </c>
      <c r="F38" s="41">
        <f t="shared" si="4"/>
        <v>1707126.382</v>
      </c>
    </row>
    <row r="39" ht="12.75" customHeight="1">
      <c r="A39" s="29">
        <f t="shared" si="1"/>
        <v>43952</v>
      </c>
      <c r="B39" s="41">
        <f t="shared" si="5"/>
        <v>11149.34</v>
      </c>
      <c r="C39" s="41">
        <f t="shared" si="2"/>
        <v>5979.25</v>
      </c>
      <c r="D39" s="41">
        <f t="shared" si="3"/>
        <v>5170.09</v>
      </c>
      <c r="E39" s="41">
        <v>0.0</v>
      </c>
      <c r="F39" s="41">
        <f t="shared" si="4"/>
        <v>1701956.292</v>
      </c>
    </row>
    <row r="40" ht="12.75" customHeight="1">
      <c r="A40" s="29">
        <f t="shared" si="1"/>
        <v>43983</v>
      </c>
      <c r="B40" s="41">
        <f t="shared" si="5"/>
        <v>11149.34</v>
      </c>
      <c r="C40" s="41">
        <f t="shared" si="2"/>
        <v>5961.14</v>
      </c>
      <c r="D40" s="41">
        <f t="shared" si="3"/>
        <v>5188.2</v>
      </c>
      <c r="E40" s="41">
        <v>0.0</v>
      </c>
      <c r="F40" s="41">
        <f t="shared" si="4"/>
        <v>1696768.092</v>
      </c>
    </row>
    <row r="41" ht="12.75" customHeight="1">
      <c r="A41" s="29">
        <f t="shared" si="1"/>
        <v>44013</v>
      </c>
      <c r="B41" s="41">
        <f t="shared" si="5"/>
        <v>11149.34</v>
      </c>
      <c r="C41" s="41">
        <f t="shared" si="2"/>
        <v>5942.97</v>
      </c>
      <c r="D41" s="41">
        <f t="shared" si="3"/>
        <v>5206.37</v>
      </c>
      <c r="E41" s="41">
        <v>0.0</v>
      </c>
      <c r="F41" s="41">
        <f t="shared" si="4"/>
        <v>1691561.722</v>
      </c>
    </row>
    <row r="42" ht="12.75" customHeight="1">
      <c r="A42" s="29">
        <f t="shared" si="1"/>
        <v>44044</v>
      </c>
      <c r="B42" s="41">
        <f t="shared" si="5"/>
        <v>11149.34</v>
      </c>
      <c r="C42" s="41">
        <f t="shared" si="2"/>
        <v>5924.73</v>
      </c>
      <c r="D42" s="41">
        <f t="shared" si="3"/>
        <v>5224.61</v>
      </c>
      <c r="E42" s="41">
        <v>0.0</v>
      </c>
      <c r="F42" s="41">
        <f t="shared" si="4"/>
        <v>1686337.112</v>
      </c>
    </row>
    <row r="43" ht="12.75" customHeight="1">
      <c r="A43" s="29">
        <f t="shared" si="1"/>
        <v>44075</v>
      </c>
      <c r="B43" s="41">
        <f t="shared" si="5"/>
        <v>11149.34</v>
      </c>
      <c r="C43" s="41">
        <f t="shared" si="2"/>
        <v>5906.43</v>
      </c>
      <c r="D43" s="41">
        <f t="shared" si="3"/>
        <v>5242.91</v>
      </c>
      <c r="E43" s="41">
        <v>0.0</v>
      </c>
      <c r="F43" s="41">
        <f t="shared" si="4"/>
        <v>1681094.202</v>
      </c>
    </row>
    <row r="44" ht="12.75" customHeight="1">
      <c r="A44" s="29">
        <f t="shared" si="1"/>
        <v>44105</v>
      </c>
      <c r="B44" s="41">
        <f t="shared" si="5"/>
        <v>11149.34</v>
      </c>
      <c r="C44" s="41">
        <f t="shared" si="2"/>
        <v>5888.07</v>
      </c>
      <c r="D44" s="41">
        <f t="shared" si="3"/>
        <v>5261.27</v>
      </c>
      <c r="E44" s="41">
        <v>0.0</v>
      </c>
      <c r="F44" s="41">
        <f t="shared" si="4"/>
        <v>1675832.932</v>
      </c>
    </row>
    <row r="45" ht="12.75" customHeight="1">
      <c r="A45" s="29">
        <f t="shared" si="1"/>
        <v>44136</v>
      </c>
      <c r="B45" s="41">
        <f t="shared" si="5"/>
        <v>11149.34</v>
      </c>
      <c r="C45" s="41">
        <f t="shared" si="2"/>
        <v>5869.64</v>
      </c>
      <c r="D45" s="41">
        <f t="shared" si="3"/>
        <v>5279.7</v>
      </c>
      <c r="E45" s="41">
        <v>0.0</v>
      </c>
      <c r="F45" s="41">
        <f t="shared" si="4"/>
        <v>1670553.232</v>
      </c>
    </row>
    <row r="46" ht="12.75" customHeight="1">
      <c r="A46" s="29">
        <f t="shared" si="1"/>
        <v>44166</v>
      </c>
      <c r="B46" s="41">
        <f t="shared" si="5"/>
        <v>11149.34</v>
      </c>
      <c r="C46" s="41">
        <f t="shared" si="2"/>
        <v>5851.15</v>
      </c>
      <c r="D46" s="41">
        <f t="shared" si="3"/>
        <v>5298.19</v>
      </c>
      <c r="E46" s="41">
        <v>0.0</v>
      </c>
      <c r="F46" s="41">
        <f t="shared" si="4"/>
        <v>1665255.042</v>
      </c>
    </row>
    <row r="47" ht="12.75" customHeight="1">
      <c r="A47" s="29">
        <f t="shared" si="1"/>
        <v>44197</v>
      </c>
      <c r="B47" s="41">
        <f t="shared" si="5"/>
        <v>11149.34</v>
      </c>
      <c r="C47" s="41">
        <f t="shared" si="2"/>
        <v>5832.59</v>
      </c>
      <c r="D47" s="41">
        <f t="shared" si="3"/>
        <v>5316.75</v>
      </c>
      <c r="E47" s="41">
        <v>0.0</v>
      </c>
      <c r="F47" s="41">
        <f t="shared" si="4"/>
        <v>1659938.292</v>
      </c>
    </row>
    <row r="48" ht="12.75" customHeight="1">
      <c r="A48" s="29">
        <f t="shared" si="1"/>
        <v>44228</v>
      </c>
      <c r="B48" s="41">
        <f t="shared" si="5"/>
        <v>11149.34</v>
      </c>
      <c r="C48" s="41">
        <f t="shared" si="2"/>
        <v>5813.97</v>
      </c>
      <c r="D48" s="41">
        <f t="shared" si="3"/>
        <v>5335.37</v>
      </c>
      <c r="E48" s="41">
        <v>0.0</v>
      </c>
      <c r="F48" s="41">
        <f t="shared" si="4"/>
        <v>1654602.922</v>
      </c>
    </row>
    <row r="49" ht="12.75" customHeight="1">
      <c r="A49" s="29">
        <f t="shared" si="1"/>
        <v>44256</v>
      </c>
      <c r="B49" s="41">
        <f t="shared" si="5"/>
        <v>11149.34</v>
      </c>
      <c r="C49" s="41">
        <f t="shared" si="2"/>
        <v>5795.28</v>
      </c>
      <c r="D49" s="41">
        <f t="shared" si="3"/>
        <v>5354.06</v>
      </c>
      <c r="E49" s="41">
        <v>0.0</v>
      </c>
      <c r="F49" s="41">
        <f t="shared" si="4"/>
        <v>1649248.862</v>
      </c>
    </row>
    <row r="50" ht="12.75" customHeight="1">
      <c r="A50" s="29">
        <f t="shared" si="1"/>
        <v>44287</v>
      </c>
      <c r="B50" s="41">
        <f t="shared" si="5"/>
        <v>11149.34</v>
      </c>
      <c r="C50" s="41">
        <f t="shared" si="2"/>
        <v>5776.53</v>
      </c>
      <c r="D50" s="41">
        <f t="shared" si="3"/>
        <v>5372.81</v>
      </c>
      <c r="E50" s="41">
        <v>0.0</v>
      </c>
      <c r="F50" s="41">
        <f t="shared" si="4"/>
        <v>1643876.052</v>
      </c>
    </row>
    <row r="51" ht="12.75" customHeight="1">
      <c r="A51" s="29">
        <f t="shared" si="1"/>
        <v>44317</v>
      </c>
      <c r="B51" s="41">
        <f t="shared" si="5"/>
        <v>11149.34</v>
      </c>
      <c r="C51" s="41">
        <f t="shared" si="2"/>
        <v>5757.71</v>
      </c>
      <c r="D51" s="41">
        <f t="shared" si="3"/>
        <v>5391.63</v>
      </c>
      <c r="E51" s="41">
        <v>0.0</v>
      </c>
      <c r="F51" s="41">
        <f t="shared" si="4"/>
        <v>1638484.422</v>
      </c>
    </row>
    <row r="52" ht="12.75" customHeight="1">
      <c r="A52" s="29">
        <f t="shared" si="1"/>
        <v>44348</v>
      </c>
      <c r="B52" s="41">
        <f t="shared" si="5"/>
        <v>11149.34</v>
      </c>
      <c r="C52" s="41">
        <f t="shared" si="2"/>
        <v>5738.83</v>
      </c>
      <c r="D52" s="41">
        <f t="shared" si="3"/>
        <v>5410.51</v>
      </c>
      <c r="E52" s="41">
        <v>0.0</v>
      </c>
      <c r="F52" s="41">
        <f t="shared" si="4"/>
        <v>1633073.912</v>
      </c>
    </row>
    <row r="53" ht="12.75" customHeight="1">
      <c r="A53" s="29">
        <f t="shared" si="1"/>
        <v>44378</v>
      </c>
      <c r="B53" s="41">
        <f t="shared" si="5"/>
        <v>11149.34</v>
      </c>
      <c r="C53" s="41">
        <f t="shared" si="2"/>
        <v>5719.88</v>
      </c>
      <c r="D53" s="41">
        <f t="shared" si="3"/>
        <v>5429.46</v>
      </c>
      <c r="E53" s="41">
        <v>0.0</v>
      </c>
      <c r="F53" s="41">
        <f t="shared" si="4"/>
        <v>1627644.452</v>
      </c>
    </row>
    <row r="54" ht="12.75" customHeight="1">
      <c r="A54" s="29">
        <f t="shared" si="1"/>
        <v>44409</v>
      </c>
      <c r="B54" s="41">
        <f t="shared" si="5"/>
        <v>11149.34</v>
      </c>
      <c r="C54" s="41">
        <f t="shared" si="2"/>
        <v>5700.86</v>
      </c>
      <c r="D54" s="41">
        <f t="shared" si="3"/>
        <v>5448.48</v>
      </c>
      <c r="E54" s="41">
        <v>0.0</v>
      </c>
      <c r="F54" s="41">
        <f t="shared" si="4"/>
        <v>1622195.972</v>
      </c>
    </row>
    <row r="55" ht="12.75" customHeight="1">
      <c r="A55" s="29">
        <f t="shared" si="1"/>
        <v>44440</v>
      </c>
      <c r="B55" s="41">
        <f t="shared" si="5"/>
        <v>11149.34</v>
      </c>
      <c r="C55" s="41">
        <f t="shared" si="2"/>
        <v>5681.77</v>
      </c>
      <c r="D55" s="41">
        <f t="shared" si="3"/>
        <v>5467.57</v>
      </c>
      <c r="E55" s="41">
        <v>0.0</v>
      </c>
      <c r="F55" s="41">
        <f t="shared" si="4"/>
        <v>1616728.402</v>
      </c>
    </row>
    <row r="56" ht="12.75" customHeight="1">
      <c r="A56" s="29">
        <f t="shared" si="1"/>
        <v>44470</v>
      </c>
      <c r="B56" s="41">
        <f t="shared" si="5"/>
        <v>11149.34</v>
      </c>
      <c r="C56" s="41">
        <f t="shared" si="2"/>
        <v>5662.62</v>
      </c>
      <c r="D56" s="41">
        <f t="shared" si="3"/>
        <v>5486.72</v>
      </c>
      <c r="E56" s="41">
        <v>0.0</v>
      </c>
      <c r="F56" s="41">
        <f t="shared" si="4"/>
        <v>1611241.682</v>
      </c>
    </row>
    <row r="57" ht="12.75" customHeight="1">
      <c r="A57" s="29">
        <f t="shared" si="1"/>
        <v>44501</v>
      </c>
      <c r="B57" s="41">
        <f t="shared" si="5"/>
        <v>11149.34</v>
      </c>
      <c r="C57" s="41">
        <f t="shared" si="2"/>
        <v>5643.41</v>
      </c>
      <c r="D57" s="41">
        <f t="shared" si="3"/>
        <v>5505.93</v>
      </c>
      <c r="E57" s="41">
        <v>0.0</v>
      </c>
      <c r="F57" s="41">
        <f t="shared" si="4"/>
        <v>1605735.752</v>
      </c>
    </row>
    <row r="58" ht="12.75" customHeight="1">
      <c r="A58" s="29">
        <f t="shared" si="1"/>
        <v>44531</v>
      </c>
      <c r="B58" s="41">
        <f t="shared" si="5"/>
        <v>11149.34</v>
      </c>
      <c r="C58" s="41">
        <f t="shared" si="2"/>
        <v>5624.12</v>
      </c>
      <c r="D58" s="41">
        <f t="shared" si="3"/>
        <v>5525.22</v>
      </c>
      <c r="E58" s="41">
        <v>0.0</v>
      </c>
      <c r="F58" s="41">
        <f t="shared" si="4"/>
        <v>1600210.532</v>
      </c>
    </row>
    <row r="59" ht="12.75" customHeight="1">
      <c r="A59" s="29">
        <f t="shared" si="1"/>
        <v>44562</v>
      </c>
      <c r="B59" s="41">
        <f t="shared" si="5"/>
        <v>11149.34</v>
      </c>
      <c r="C59" s="41">
        <f t="shared" si="2"/>
        <v>5604.77</v>
      </c>
      <c r="D59" s="41">
        <f t="shared" si="3"/>
        <v>5544.57</v>
      </c>
      <c r="E59" s="41">
        <v>0.0</v>
      </c>
      <c r="F59" s="41">
        <f t="shared" si="4"/>
        <v>1594665.962</v>
      </c>
    </row>
    <row r="60" ht="12.75" customHeight="1">
      <c r="A60" s="29">
        <f t="shared" si="1"/>
        <v>44593</v>
      </c>
      <c r="B60" s="41">
        <f t="shared" si="5"/>
        <v>11149.34</v>
      </c>
      <c r="C60" s="41">
        <f t="shared" si="2"/>
        <v>5585.35</v>
      </c>
      <c r="D60" s="41">
        <f t="shared" si="3"/>
        <v>5563.99</v>
      </c>
      <c r="E60" s="41">
        <v>0.0</v>
      </c>
      <c r="F60" s="41">
        <f t="shared" si="4"/>
        <v>1589101.972</v>
      </c>
    </row>
    <row r="61" ht="12.75" customHeight="1">
      <c r="A61" s="29">
        <f t="shared" si="1"/>
        <v>44621</v>
      </c>
      <c r="B61" s="41">
        <f t="shared" si="5"/>
        <v>11149.34</v>
      </c>
      <c r="C61" s="41">
        <f t="shared" si="2"/>
        <v>5565.86</v>
      </c>
      <c r="D61" s="41">
        <f t="shared" si="3"/>
        <v>5583.48</v>
      </c>
      <c r="E61" s="41">
        <v>0.0</v>
      </c>
      <c r="F61" s="41">
        <f t="shared" si="4"/>
        <v>1583518.492</v>
      </c>
    </row>
    <row r="62" ht="12.75" customHeight="1">
      <c r="A62" s="29">
        <f t="shared" si="1"/>
        <v>44652</v>
      </c>
      <c r="B62" s="41">
        <f t="shared" si="5"/>
        <v>11149.34</v>
      </c>
      <c r="C62" s="41">
        <f t="shared" si="2"/>
        <v>5546.31</v>
      </c>
      <c r="D62" s="41">
        <f t="shared" si="3"/>
        <v>5603.03</v>
      </c>
      <c r="E62" s="41">
        <v>0.0</v>
      </c>
      <c r="F62" s="41">
        <f t="shared" si="4"/>
        <v>1577915.462</v>
      </c>
    </row>
    <row r="63" ht="12.75" customHeight="1">
      <c r="A63" s="29">
        <f t="shared" si="1"/>
        <v>44682</v>
      </c>
      <c r="B63" s="41">
        <f t="shared" si="5"/>
        <v>11149.34</v>
      </c>
      <c r="C63" s="41">
        <f t="shared" si="2"/>
        <v>5526.68</v>
      </c>
      <c r="D63" s="41">
        <f t="shared" si="3"/>
        <v>5622.66</v>
      </c>
      <c r="E63" s="41">
        <v>0.0</v>
      </c>
      <c r="F63" s="41">
        <f t="shared" si="4"/>
        <v>1572292.802</v>
      </c>
    </row>
    <row r="64" ht="12.75" customHeight="1">
      <c r="A64" s="29">
        <f t="shared" si="1"/>
        <v>44713</v>
      </c>
      <c r="B64" s="41">
        <f t="shared" si="5"/>
        <v>11149.34</v>
      </c>
      <c r="C64" s="41">
        <f t="shared" si="2"/>
        <v>5506.99</v>
      </c>
      <c r="D64" s="41">
        <f t="shared" si="3"/>
        <v>5642.35</v>
      </c>
      <c r="E64" s="41">
        <v>0.0</v>
      </c>
      <c r="F64" s="41">
        <f t="shared" si="4"/>
        <v>1566650.452</v>
      </c>
    </row>
    <row r="65" ht="12.75" customHeight="1">
      <c r="A65" s="29">
        <f t="shared" si="1"/>
        <v>44743</v>
      </c>
      <c r="B65" s="41">
        <f t="shared" si="5"/>
        <v>11149.34</v>
      </c>
      <c r="C65" s="41">
        <f t="shared" si="2"/>
        <v>5487.23</v>
      </c>
      <c r="D65" s="41">
        <f t="shared" si="3"/>
        <v>5662.11</v>
      </c>
      <c r="E65" s="41">
        <v>0.0</v>
      </c>
      <c r="F65" s="41">
        <f t="shared" si="4"/>
        <v>1560988.342</v>
      </c>
    </row>
    <row r="66" ht="12.75" customHeight="1">
      <c r="A66" s="29">
        <f t="shared" si="1"/>
        <v>44774</v>
      </c>
      <c r="B66" s="41">
        <f t="shared" si="5"/>
        <v>11149.34</v>
      </c>
      <c r="C66" s="41">
        <f t="shared" si="2"/>
        <v>5467.39</v>
      </c>
      <c r="D66" s="41">
        <f t="shared" si="3"/>
        <v>5681.95</v>
      </c>
      <c r="E66" s="41">
        <v>0.0</v>
      </c>
      <c r="F66" s="41">
        <f t="shared" si="4"/>
        <v>1555306.392</v>
      </c>
    </row>
    <row r="67" ht="12.75" customHeight="1">
      <c r="A67" s="29">
        <f t="shared" si="1"/>
        <v>44805</v>
      </c>
      <c r="B67" s="41">
        <f t="shared" si="5"/>
        <v>11149.34</v>
      </c>
      <c r="C67" s="41">
        <f t="shared" si="2"/>
        <v>5447.49</v>
      </c>
      <c r="D67" s="41">
        <f t="shared" si="3"/>
        <v>5701.85</v>
      </c>
      <c r="E67" s="41">
        <v>0.0</v>
      </c>
      <c r="F67" s="41">
        <f t="shared" si="4"/>
        <v>1549604.542</v>
      </c>
    </row>
    <row r="68" ht="12.75" customHeight="1">
      <c r="A68" s="29">
        <f t="shared" si="1"/>
        <v>44835</v>
      </c>
      <c r="B68" s="41">
        <f t="shared" si="5"/>
        <v>11149.34</v>
      </c>
      <c r="C68" s="41">
        <f t="shared" si="2"/>
        <v>5427.52</v>
      </c>
      <c r="D68" s="41">
        <f t="shared" si="3"/>
        <v>5721.82</v>
      </c>
      <c r="E68" s="41">
        <v>0.0</v>
      </c>
      <c r="F68" s="41">
        <f t="shared" si="4"/>
        <v>1543882.722</v>
      </c>
    </row>
    <row r="69" ht="12.75" customHeight="1">
      <c r="A69" s="29">
        <f t="shared" si="1"/>
        <v>44866</v>
      </c>
      <c r="B69" s="41">
        <f t="shared" si="5"/>
        <v>11149.34</v>
      </c>
      <c r="C69" s="41">
        <f t="shared" si="2"/>
        <v>5407.48</v>
      </c>
      <c r="D69" s="41">
        <f t="shared" si="3"/>
        <v>5741.86</v>
      </c>
      <c r="E69" s="41">
        <v>0.0</v>
      </c>
      <c r="F69" s="41">
        <f t="shared" si="4"/>
        <v>1538140.862</v>
      </c>
    </row>
    <row r="70" ht="12.75" customHeight="1">
      <c r="A70" s="29">
        <f t="shared" si="1"/>
        <v>44896</v>
      </c>
      <c r="B70" s="41">
        <f t="shared" si="5"/>
        <v>11149.34</v>
      </c>
      <c r="C70" s="41">
        <f t="shared" si="2"/>
        <v>5387.37</v>
      </c>
      <c r="D70" s="41">
        <f t="shared" si="3"/>
        <v>5761.97</v>
      </c>
      <c r="E70" s="41">
        <v>0.0</v>
      </c>
      <c r="F70" s="41">
        <f t="shared" si="4"/>
        <v>1532378.892</v>
      </c>
    </row>
    <row r="71" ht="12.75" customHeight="1">
      <c r="A71" s="29">
        <f t="shared" si="1"/>
        <v>44927</v>
      </c>
      <c r="B71" s="41">
        <f t="shared" si="5"/>
        <v>11149.34</v>
      </c>
      <c r="C71" s="41">
        <f t="shared" si="2"/>
        <v>5367.19</v>
      </c>
      <c r="D71" s="41">
        <f t="shared" si="3"/>
        <v>5782.15</v>
      </c>
      <c r="E71" s="41">
        <v>0.0</v>
      </c>
      <c r="F71" s="41">
        <f t="shared" si="4"/>
        <v>1526596.742</v>
      </c>
    </row>
    <row r="72" ht="12.75" customHeight="1">
      <c r="A72" s="29">
        <f t="shared" si="1"/>
        <v>44958</v>
      </c>
      <c r="B72" s="41">
        <f t="shared" si="5"/>
        <v>11149.34</v>
      </c>
      <c r="C72" s="41">
        <f t="shared" si="2"/>
        <v>5346.94</v>
      </c>
      <c r="D72" s="41">
        <f t="shared" si="3"/>
        <v>5802.4</v>
      </c>
      <c r="E72" s="41">
        <v>0.0</v>
      </c>
      <c r="F72" s="41">
        <f t="shared" si="4"/>
        <v>1520794.342</v>
      </c>
    </row>
    <row r="73" ht="12.75" customHeight="1">
      <c r="A73" s="29">
        <f t="shared" si="1"/>
        <v>44986</v>
      </c>
      <c r="B73" s="41">
        <f t="shared" si="5"/>
        <v>11149.34</v>
      </c>
      <c r="C73" s="41">
        <f t="shared" si="2"/>
        <v>5326.61</v>
      </c>
      <c r="D73" s="41">
        <f t="shared" si="3"/>
        <v>5822.73</v>
      </c>
      <c r="E73" s="41">
        <v>0.0</v>
      </c>
      <c r="F73" s="41">
        <f t="shared" si="4"/>
        <v>1514971.612</v>
      </c>
    </row>
    <row r="74" ht="12.75" customHeight="1">
      <c r="A74" s="29">
        <f t="shared" si="1"/>
        <v>45017</v>
      </c>
      <c r="B74" s="41">
        <f t="shared" si="5"/>
        <v>11149.34</v>
      </c>
      <c r="C74" s="41">
        <f t="shared" si="2"/>
        <v>5306.22</v>
      </c>
      <c r="D74" s="41">
        <f t="shared" si="3"/>
        <v>5843.12</v>
      </c>
      <c r="E74" s="41">
        <v>0.0</v>
      </c>
      <c r="F74" s="41">
        <f t="shared" si="4"/>
        <v>1509128.492</v>
      </c>
    </row>
    <row r="75" ht="12.75" customHeight="1">
      <c r="A75" s="29">
        <f t="shared" si="1"/>
        <v>45047</v>
      </c>
      <c r="B75" s="41">
        <f t="shared" si="5"/>
        <v>11149.34</v>
      </c>
      <c r="C75" s="41">
        <f t="shared" si="2"/>
        <v>5285.75</v>
      </c>
      <c r="D75" s="41">
        <f t="shared" si="3"/>
        <v>5863.59</v>
      </c>
      <c r="E75" s="41">
        <v>0.0</v>
      </c>
      <c r="F75" s="41">
        <f t="shared" si="4"/>
        <v>1503264.902</v>
      </c>
    </row>
    <row r="76" ht="12.75" customHeight="1">
      <c r="A76" s="29">
        <f t="shared" si="1"/>
        <v>45078</v>
      </c>
      <c r="B76" s="41">
        <f t="shared" si="5"/>
        <v>11149.34</v>
      </c>
      <c r="C76" s="41">
        <f t="shared" si="2"/>
        <v>5265.22</v>
      </c>
      <c r="D76" s="41">
        <f t="shared" si="3"/>
        <v>5884.12</v>
      </c>
      <c r="E76" s="41">
        <v>0.0</v>
      </c>
      <c r="F76" s="41">
        <f t="shared" si="4"/>
        <v>1497380.782</v>
      </c>
    </row>
    <row r="77" ht="12.75" customHeight="1">
      <c r="A77" s="29">
        <f t="shared" si="1"/>
        <v>45108</v>
      </c>
      <c r="B77" s="41">
        <f t="shared" si="5"/>
        <v>11149.34</v>
      </c>
      <c r="C77" s="41">
        <f t="shared" si="2"/>
        <v>5244.61</v>
      </c>
      <c r="D77" s="41">
        <f t="shared" si="3"/>
        <v>5904.73</v>
      </c>
      <c r="E77" s="41">
        <v>0.0</v>
      </c>
      <c r="F77" s="41">
        <f t="shared" si="4"/>
        <v>1491476.052</v>
      </c>
    </row>
    <row r="78" ht="12.75" customHeight="1">
      <c r="A78" s="29">
        <f t="shared" si="1"/>
        <v>45139</v>
      </c>
      <c r="B78" s="41">
        <f t="shared" si="5"/>
        <v>11149.34</v>
      </c>
      <c r="C78" s="41">
        <f t="shared" si="2"/>
        <v>5223.93</v>
      </c>
      <c r="D78" s="41">
        <f t="shared" si="3"/>
        <v>5925.41</v>
      </c>
      <c r="E78" s="41">
        <v>0.0</v>
      </c>
      <c r="F78" s="41">
        <f t="shared" si="4"/>
        <v>1485550.642</v>
      </c>
    </row>
    <row r="79" ht="12.75" customHeight="1">
      <c r="A79" s="29">
        <f t="shared" si="1"/>
        <v>45170</v>
      </c>
      <c r="B79" s="41">
        <f t="shared" si="5"/>
        <v>11149.34</v>
      </c>
      <c r="C79" s="41">
        <f t="shared" si="2"/>
        <v>5203.17</v>
      </c>
      <c r="D79" s="41">
        <f t="shared" si="3"/>
        <v>5946.17</v>
      </c>
      <c r="E79" s="41">
        <v>0.0</v>
      </c>
      <c r="F79" s="41">
        <f t="shared" si="4"/>
        <v>1479604.472</v>
      </c>
    </row>
    <row r="80" ht="12.75" customHeight="1">
      <c r="A80" s="29">
        <f t="shared" si="1"/>
        <v>45200</v>
      </c>
      <c r="B80" s="41">
        <f t="shared" si="5"/>
        <v>11149.34</v>
      </c>
      <c r="C80" s="41">
        <f t="shared" si="2"/>
        <v>5182.35</v>
      </c>
      <c r="D80" s="41">
        <f t="shared" si="3"/>
        <v>5966.99</v>
      </c>
      <c r="E80" s="41">
        <v>0.0</v>
      </c>
      <c r="F80" s="41">
        <f t="shared" si="4"/>
        <v>1473637.482</v>
      </c>
    </row>
    <row r="81" ht="12.75" customHeight="1">
      <c r="A81" s="29">
        <f t="shared" si="1"/>
        <v>45231</v>
      </c>
      <c r="B81" s="41">
        <f t="shared" si="5"/>
        <v>11149.34</v>
      </c>
      <c r="C81" s="41">
        <f t="shared" si="2"/>
        <v>5161.45</v>
      </c>
      <c r="D81" s="41">
        <f t="shared" si="3"/>
        <v>5987.89</v>
      </c>
      <c r="E81" s="41">
        <v>0.0</v>
      </c>
      <c r="F81" s="41">
        <f t="shared" si="4"/>
        <v>1467649.592</v>
      </c>
    </row>
    <row r="82" ht="12.75" customHeight="1">
      <c r="A82" s="29">
        <f t="shared" si="1"/>
        <v>45261</v>
      </c>
      <c r="B82" s="41">
        <f t="shared" si="5"/>
        <v>11149.34</v>
      </c>
      <c r="C82" s="41">
        <f t="shared" si="2"/>
        <v>5140.47</v>
      </c>
      <c r="D82" s="41">
        <f t="shared" si="3"/>
        <v>6008.87</v>
      </c>
      <c r="E82" s="41">
        <v>0.0</v>
      </c>
      <c r="F82" s="41">
        <f t="shared" si="4"/>
        <v>1461640.722</v>
      </c>
    </row>
    <row r="83" ht="12.75" customHeight="1">
      <c r="A83" s="29">
        <f t="shared" si="1"/>
        <v>45292</v>
      </c>
      <c r="B83" s="41">
        <f t="shared" si="5"/>
        <v>11149.34</v>
      </c>
      <c r="C83" s="41">
        <f t="shared" si="2"/>
        <v>5119.43</v>
      </c>
      <c r="D83" s="41">
        <f t="shared" si="3"/>
        <v>6029.91</v>
      </c>
      <c r="E83" s="41">
        <v>0.0</v>
      </c>
      <c r="F83" s="41">
        <f t="shared" si="4"/>
        <v>1455610.812</v>
      </c>
    </row>
    <row r="84" ht="12.75" customHeight="1">
      <c r="A84" s="29">
        <f t="shared" si="1"/>
        <v>45323</v>
      </c>
      <c r="B84" s="41">
        <f t="shared" si="5"/>
        <v>11149.34</v>
      </c>
      <c r="C84" s="41">
        <f t="shared" si="2"/>
        <v>5098.31</v>
      </c>
      <c r="D84" s="41">
        <f t="shared" si="3"/>
        <v>6051.03</v>
      </c>
      <c r="E84" s="41">
        <v>0.0</v>
      </c>
      <c r="F84" s="41">
        <f t="shared" si="4"/>
        <v>1449559.782</v>
      </c>
    </row>
    <row r="85" ht="12.75" customHeight="1">
      <c r="A85" s="29">
        <f t="shared" si="1"/>
        <v>45352</v>
      </c>
      <c r="B85" s="41">
        <f t="shared" si="5"/>
        <v>11149.34</v>
      </c>
      <c r="C85" s="41">
        <f t="shared" si="2"/>
        <v>5077.11</v>
      </c>
      <c r="D85" s="41">
        <f t="shared" si="3"/>
        <v>6072.23</v>
      </c>
      <c r="E85" s="41">
        <v>0.0</v>
      </c>
      <c r="F85" s="41">
        <f t="shared" si="4"/>
        <v>1443487.552</v>
      </c>
    </row>
    <row r="86" ht="12.75" customHeight="1">
      <c r="A86" s="29">
        <f t="shared" si="1"/>
        <v>45383</v>
      </c>
      <c r="B86" s="41">
        <f t="shared" si="5"/>
        <v>11149.34</v>
      </c>
      <c r="C86" s="41">
        <f t="shared" si="2"/>
        <v>5055.84</v>
      </c>
      <c r="D86" s="41">
        <f t="shared" si="3"/>
        <v>6093.5</v>
      </c>
      <c r="E86" s="41">
        <v>0.0</v>
      </c>
      <c r="F86" s="41">
        <f t="shared" si="4"/>
        <v>1437394.052</v>
      </c>
    </row>
    <row r="87" ht="12.75" customHeight="1">
      <c r="A87" s="29">
        <f t="shared" si="1"/>
        <v>45413</v>
      </c>
      <c r="B87" s="41">
        <f t="shared" si="5"/>
        <v>11149.34</v>
      </c>
      <c r="C87" s="41">
        <f t="shared" si="2"/>
        <v>5034.5</v>
      </c>
      <c r="D87" s="41">
        <f t="shared" si="3"/>
        <v>6114.84</v>
      </c>
      <c r="E87" s="41">
        <v>0.0</v>
      </c>
      <c r="F87" s="41">
        <f t="shared" si="4"/>
        <v>1431279.212</v>
      </c>
    </row>
    <row r="88" ht="12.75" customHeight="1">
      <c r="A88" s="29">
        <f t="shared" si="1"/>
        <v>45444</v>
      </c>
      <c r="B88" s="41">
        <f t="shared" si="5"/>
        <v>11149.34</v>
      </c>
      <c r="C88" s="41">
        <f t="shared" si="2"/>
        <v>5013.08</v>
      </c>
      <c r="D88" s="41">
        <f t="shared" si="3"/>
        <v>6136.26</v>
      </c>
      <c r="E88" s="41">
        <v>0.0</v>
      </c>
      <c r="F88" s="41">
        <f t="shared" si="4"/>
        <v>1425142.952</v>
      </c>
    </row>
    <row r="89" ht="12.75" customHeight="1">
      <c r="A89" s="29">
        <f t="shared" si="1"/>
        <v>45474</v>
      </c>
      <c r="B89" s="41">
        <f t="shared" si="5"/>
        <v>11149.34</v>
      </c>
      <c r="C89" s="41">
        <f t="shared" si="2"/>
        <v>4991.59</v>
      </c>
      <c r="D89" s="41">
        <f t="shared" si="3"/>
        <v>6157.75</v>
      </c>
      <c r="E89" s="41">
        <v>0.0</v>
      </c>
      <c r="F89" s="41">
        <f t="shared" si="4"/>
        <v>1418985.202</v>
      </c>
    </row>
    <row r="90" ht="12.75" customHeight="1">
      <c r="A90" s="29">
        <f t="shared" si="1"/>
        <v>45505</v>
      </c>
      <c r="B90" s="41">
        <f t="shared" si="5"/>
        <v>11149.34</v>
      </c>
      <c r="C90" s="41">
        <f t="shared" si="2"/>
        <v>4970.02</v>
      </c>
      <c r="D90" s="41">
        <f t="shared" si="3"/>
        <v>6179.32</v>
      </c>
      <c r="E90" s="41">
        <v>0.0</v>
      </c>
      <c r="F90" s="41">
        <f t="shared" si="4"/>
        <v>1412805.882</v>
      </c>
    </row>
    <row r="91" ht="12.75" customHeight="1">
      <c r="A91" s="29">
        <f t="shared" si="1"/>
        <v>45536</v>
      </c>
      <c r="B91" s="41">
        <f t="shared" si="5"/>
        <v>11149.34</v>
      </c>
      <c r="C91" s="41">
        <f t="shared" si="2"/>
        <v>4948.38</v>
      </c>
      <c r="D91" s="41">
        <f t="shared" si="3"/>
        <v>6200.96</v>
      </c>
      <c r="E91" s="41">
        <v>0.0</v>
      </c>
      <c r="F91" s="41">
        <f t="shared" si="4"/>
        <v>1406604.922</v>
      </c>
    </row>
    <row r="92" ht="12.75" customHeight="1">
      <c r="A92" s="29">
        <f t="shared" si="1"/>
        <v>45566</v>
      </c>
      <c r="B92" s="41">
        <f t="shared" si="5"/>
        <v>11149.34</v>
      </c>
      <c r="C92" s="41">
        <f t="shared" si="2"/>
        <v>4926.66</v>
      </c>
      <c r="D92" s="41">
        <f t="shared" si="3"/>
        <v>6222.68</v>
      </c>
      <c r="E92" s="41">
        <v>0.0</v>
      </c>
      <c r="F92" s="41">
        <f t="shared" si="4"/>
        <v>1400382.242</v>
      </c>
    </row>
    <row r="93" ht="12.75" customHeight="1">
      <c r="A93" s="29">
        <f t="shared" si="1"/>
        <v>45597</v>
      </c>
      <c r="B93" s="41">
        <f t="shared" si="5"/>
        <v>11149.34</v>
      </c>
      <c r="C93" s="41">
        <f t="shared" si="2"/>
        <v>4904.87</v>
      </c>
      <c r="D93" s="41">
        <f t="shared" si="3"/>
        <v>6244.47</v>
      </c>
      <c r="E93" s="41">
        <v>0.0</v>
      </c>
      <c r="F93" s="41">
        <f t="shared" si="4"/>
        <v>1394137.772</v>
      </c>
    </row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17">
    <mergeCell ref="B18:B19"/>
    <mergeCell ref="A18:A19"/>
    <mergeCell ref="C18:C19"/>
    <mergeCell ref="F18:F19"/>
    <mergeCell ref="E18:E19"/>
    <mergeCell ref="D18:D19"/>
    <mergeCell ref="A13:E13"/>
    <mergeCell ref="A14:E14"/>
    <mergeCell ref="A15:E15"/>
    <mergeCell ref="A16:E16"/>
    <mergeCell ref="A6:E6"/>
    <mergeCell ref="A7:E7"/>
    <mergeCell ref="A2:C2"/>
    <mergeCell ref="A5:E5"/>
    <mergeCell ref="A8:E8"/>
    <mergeCell ref="A11:E11"/>
    <mergeCell ref="A12:B12"/>
  </mergeCells>
  <printOptions/>
  <pageMargins bottom="0.75" footer="0.0" header="0.0" left="0.7" right="0.7" top="0.75"/>
  <pageSetup orientation="landscape"/>
  <drawing r:id="rId2"/>
  <legacy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33.57"/>
    <col customWidth="1" min="2" max="2" width="22.71"/>
    <col customWidth="1" min="3" max="26" width="13.71"/>
  </cols>
  <sheetData>
    <row r="1" ht="12.75" customHeight="1">
      <c r="A1" t="s">
        <v>352</v>
      </c>
      <c r="B1" s="16">
        <v>1802000.0</v>
      </c>
    </row>
    <row r="2" ht="12.75" customHeight="1">
      <c r="A2" t="s">
        <v>353</v>
      </c>
      <c r="B2" s="16">
        <v>1654520.15</v>
      </c>
    </row>
    <row r="3" ht="12.75" customHeight="1">
      <c r="A3" t="s">
        <v>301</v>
      </c>
      <c r="B3" s="16">
        <f>(B1-B2)</f>
        <v>147479.85</v>
      </c>
    </row>
    <row r="4" ht="12.75" customHeight="1">
      <c r="A4" t="s">
        <v>354</v>
      </c>
      <c r="B4" s="16">
        <v>138672.83000000002</v>
      </c>
    </row>
    <row r="5" ht="12.75" customHeight="1">
      <c r="B5" s="16">
        <f>(B3-B4)</f>
        <v>8807.02</v>
      </c>
    </row>
    <row r="6" ht="12.75" customHeight="1">
      <c r="B6" s="16"/>
    </row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rintOptions/>
  <pageMargins bottom="0.75" footer="0.0" header="0.0" left="0.7" right="0.7" top="0.75"/>
  <pageSetup orientation="landscape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" width="13.71"/>
    <col customWidth="1" min="3" max="3" width="17.57"/>
    <col customWidth="1" min="4" max="4" width="13.71"/>
    <col customWidth="1" min="5" max="5" width="17.57"/>
    <col customWidth="1" min="6" max="6" width="13.71"/>
    <col customWidth="1" min="7" max="7" width="17.57"/>
    <col customWidth="1" min="8" max="8" width="13.71"/>
    <col customWidth="1" min="9" max="9" width="15.86"/>
    <col customWidth="1" min="10" max="10" width="13.71"/>
    <col customWidth="1" min="11" max="11" width="15.86"/>
    <col customWidth="1" min="12" max="12" width="13.71"/>
    <col customWidth="1" min="13" max="13" width="15.86"/>
    <col customWidth="1" min="14" max="14" width="13.71"/>
    <col customWidth="1" min="15" max="15" width="15.86"/>
    <col customWidth="1" min="16" max="16" width="13.71"/>
    <col customWidth="1" min="17" max="17" width="17.57"/>
    <col customWidth="1" min="18" max="18" width="13.71"/>
    <col customWidth="1" min="19" max="19" width="17.57"/>
    <col customWidth="1" min="20" max="20" width="13.71"/>
    <col customWidth="1" min="21" max="21" width="17.57"/>
    <col customWidth="1" min="22" max="22" width="13.71"/>
    <col customWidth="1" min="23" max="23" width="17.57"/>
    <col customWidth="1" min="24" max="24" width="13.71"/>
    <col customWidth="1" min="25" max="25" width="17.57"/>
    <col customWidth="1" min="26" max="26" width="13.71"/>
    <col customWidth="1" min="27" max="27" width="17.57"/>
    <col customWidth="1" min="28" max="28" width="13.71"/>
    <col customWidth="1" min="29" max="29" width="15.86"/>
    <col customWidth="1" min="30" max="30" width="13.71"/>
    <col customWidth="1" min="31" max="31" width="17.57"/>
    <col customWidth="1" min="32" max="32" width="13.71"/>
    <col customWidth="1" min="33" max="33" width="17.57"/>
    <col customWidth="1" min="34" max="34" width="13.71"/>
    <col customWidth="1" min="35" max="35" width="17.57"/>
    <col customWidth="1" min="36" max="36" width="13.71"/>
    <col customWidth="1" min="37" max="37" width="17.57"/>
    <col customWidth="1" min="38" max="38" width="13.71"/>
    <col customWidth="1" min="39" max="39" width="17.57"/>
    <col customWidth="1" min="40" max="40" width="13.71"/>
    <col customWidth="1" min="41" max="41" width="17.57"/>
    <col customWidth="1" min="42" max="42" width="13.71"/>
    <col customWidth="1" min="43" max="43" width="15.86"/>
    <col customWidth="1" min="44" max="44" width="13.71"/>
    <col customWidth="1" min="45" max="45" width="15.86"/>
    <col customWidth="1" min="46" max="46" width="13.71"/>
    <col customWidth="1" min="47" max="47" width="15.86"/>
    <col customWidth="1" min="48" max="48" width="13.71"/>
    <col customWidth="1" min="49" max="49" width="15.86"/>
    <col customWidth="1" min="50" max="50" width="13.71"/>
    <col customWidth="1" min="51" max="51" width="17.57"/>
    <col customWidth="1" min="52" max="52" width="13.71"/>
    <col customWidth="1" min="53" max="53" width="15.86"/>
    <col customWidth="1" min="54" max="54" width="13.71"/>
    <col customWidth="1" min="55" max="55" width="15.86"/>
    <col customWidth="1" min="56" max="56" width="13.71"/>
    <col customWidth="1" min="57" max="57" width="15.86"/>
    <col customWidth="1" min="58" max="58" width="13.71"/>
    <col customWidth="1" min="59" max="59" width="17.57"/>
    <col customWidth="1" min="60" max="60" width="13.71"/>
    <col customWidth="1" min="61" max="61" width="17.57"/>
    <col customWidth="1" min="62" max="62" width="13.71"/>
    <col customWidth="1" min="63" max="63" width="15.86"/>
    <col customWidth="1" min="64" max="64" width="20.29"/>
  </cols>
  <sheetData>
    <row r="1" ht="12.75" customHeight="1">
      <c r="A1" s="97"/>
      <c r="B1" s="99" t="s">
        <v>362</v>
      </c>
      <c r="C1" s="100"/>
      <c r="D1" s="101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79"/>
      <c r="AL1" s="79"/>
      <c r="AM1" s="79"/>
      <c r="AN1" s="79"/>
      <c r="AO1" s="79"/>
      <c r="AP1" s="79"/>
      <c r="AQ1" s="79"/>
      <c r="AR1" s="79"/>
      <c r="AS1" s="79"/>
      <c r="AT1" s="79"/>
      <c r="AU1" s="79"/>
      <c r="AV1" s="79"/>
      <c r="AW1" s="79"/>
      <c r="AX1" s="79"/>
      <c r="AY1" s="79"/>
      <c r="AZ1" s="79"/>
      <c r="BA1" s="79"/>
      <c r="BB1" s="79"/>
      <c r="BC1" s="79"/>
      <c r="BD1" s="79"/>
      <c r="BE1" s="79"/>
      <c r="BF1" s="79"/>
      <c r="BG1" s="79"/>
      <c r="BH1" s="79"/>
      <c r="BI1" s="79"/>
      <c r="BJ1" s="79"/>
      <c r="BK1" s="79"/>
      <c r="BL1" s="79"/>
    </row>
    <row r="2" ht="12.75" customHeight="1">
      <c r="A2" s="97"/>
      <c r="B2" s="102" t="s">
        <v>363</v>
      </c>
      <c r="C2" s="100"/>
      <c r="D2" s="101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  <c r="AO2" s="79"/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  <c r="BJ2" s="79"/>
      <c r="BK2" s="79"/>
      <c r="BL2" s="79"/>
    </row>
    <row r="3" ht="12.75" customHeight="1">
      <c r="A3" s="97"/>
      <c r="B3" s="103"/>
      <c r="C3" s="105"/>
      <c r="D3" s="101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79"/>
      <c r="AO3" s="79"/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79"/>
      <c r="BC3" s="79"/>
      <c r="BD3" s="79"/>
      <c r="BE3" s="79"/>
      <c r="BF3" s="79"/>
      <c r="BG3" s="79"/>
      <c r="BH3" s="79"/>
      <c r="BI3" s="79"/>
      <c r="BJ3" s="79"/>
      <c r="BK3" s="79"/>
      <c r="BL3" s="79"/>
    </row>
    <row r="4" ht="12.75" customHeight="1">
      <c r="A4" s="97"/>
      <c r="B4" s="108" t="s">
        <v>366</v>
      </c>
      <c r="C4" s="105"/>
      <c r="D4" s="101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79"/>
      <c r="AM4" s="79"/>
      <c r="AN4" s="79"/>
      <c r="AO4" s="79"/>
      <c r="AP4" s="79"/>
      <c r="AQ4" s="79"/>
      <c r="AR4" s="79"/>
      <c r="AS4" s="79"/>
      <c r="AT4" s="79"/>
      <c r="AU4" s="79"/>
      <c r="AV4" s="79"/>
      <c r="AW4" s="79"/>
      <c r="AX4" s="79"/>
      <c r="AY4" s="79"/>
      <c r="AZ4" s="79"/>
      <c r="BA4" s="79"/>
      <c r="BB4" s="79"/>
      <c r="BC4" s="79"/>
      <c r="BD4" s="79"/>
      <c r="BE4" s="79"/>
      <c r="BF4" s="79"/>
      <c r="BG4" s="79"/>
      <c r="BH4" s="79"/>
      <c r="BI4" s="79"/>
      <c r="BJ4" s="79"/>
      <c r="BK4" s="79"/>
      <c r="BL4" s="79"/>
    </row>
    <row r="5" ht="12.75" customHeight="1">
      <c r="A5" s="97"/>
      <c r="B5" s="110" t="s">
        <v>367</v>
      </c>
      <c r="C5" s="105"/>
      <c r="D5" s="101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  <c r="AG5" s="79"/>
      <c r="AH5" s="79"/>
      <c r="AI5" s="79"/>
      <c r="AJ5" s="79"/>
      <c r="AK5" s="79"/>
      <c r="AL5" s="79"/>
      <c r="AM5" s="79"/>
      <c r="AN5" s="79"/>
      <c r="AO5" s="79"/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</row>
    <row r="6" ht="12.75" customHeight="1">
      <c r="A6" s="111"/>
      <c r="B6" s="112"/>
      <c r="C6" s="113"/>
      <c r="D6" s="115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116"/>
      <c r="AK6" s="116"/>
      <c r="AL6" s="116"/>
      <c r="AM6" s="116"/>
      <c r="AN6" s="116"/>
      <c r="AO6" s="116"/>
      <c r="AP6" s="116"/>
      <c r="AQ6" s="116"/>
      <c r="AR6" s="116"/>
      <c r="AS6" s="116"/>
      <c r="AT6" s="116"/>
      <c r="AU6" s="116"/>
      <c r="AV6" s="116"/>
      <c r="AW6" s="116"/>
      <c r="AX6" s="116"/>
      <c r="AY6" s="116"/>
      <c r="AZ6" s="116"/>
      <c r="BA6" s="116"/>
      <c r="BB6" s="116"/>
      <c r="BC6" s="116"/>
      <c r="BD6" s="116"/>
      <c r="BE6" s="116"/>
      <c r="BF6" s="116"/>
      <c r="BG6" s="116"/>
      <c r="BH6" s="116"/>
      <c r="BI6" s="116"/>
      <c r="BJ6" s="116"/>
      <c r="BK6" s="116"/>
      <c r="BL6" s="116"/>
    </row>
    <row r="7" ht="12.75" customHeight="1">
      <c r="A7" s="117" t="s">
        <v>368</v>
      </c>
      <c r="B7" s="119" t="s">
        <v>369</v>
      </c>
      <c r="C7" s="120">
        <v>2018.0</v>
      </c>
      <c r="D7" s="121"/>
      <c r="E7" s="123">
        <v>2019.0</v>
      </c>
      <c r="F7" s="123"/>
      <c r="G7" s="123">
        <v>2020.0</v>
      </c>
      <c r="H7" s="123"/>
      <c r="I7" s="123">
        <v>2021.0</v>
      </c>
      <c r="J7" s="123"/>
      <c r="K7" s="123">
        <v>2022.0</v>
      </c>
      <c r="L7" s="123"/>
      <c r="M7" s="123">
        <v>2023.0</v>
      </c>
      <c r="N7" s="123"/>
      <c r="O7" s="123">
        <v>2024.0</v>
      </c>
      <c r="P7" s="123"/>
      <c r="Q7" s="123">
        <v>2025.0</v>
      </c>
      <c r="R7" s="123"/>
      <c r="S7" s="123">
        <v>2026.0</v>
      </c>
      <c r="T7" s="123"/>
      <c r="U7" s="123">
        <v>2027.0</v>
      </c>
      <c r="V7" s="123"/>
      <c r="W7" s="123">
        <v>2028.0</v>
      </c>
      <c r="X7" s="123"/>
      <c r="Y7" s="123">
        <v>2029.0</v>
      </c>
      <c r="Z7" s="123"/>
      <c r="AA7" s="123">
        <v>2030.0</v>
      </c>
      <c r="AB7" s="123"/>
      <c r="AC7" s="123">
        <v>2031.0</v>
      </c>
      <c r="AD7" s="123"/>
      <c r="AE7" s="123">
        <v>2031.0</v>
      </c>
      <c r="AF7" s="123"/>
      <c r="AG7" s="123">
        <v>2032.0</v>
      </c>
      <c r="AH7" s="123"/>
      <c r="AI7" s="123">
        <v>2033.0</v>
      </c>
      <c r="AJ7" s="123"/>
      <c r="AK7" s="123">
        <v>2034.0</v>
      </c>
      <c r="AL7" s="123"/>
      <c r="AM7" s="123">
        <v>2035.0</v>
      </c>
      <c r="AN7" s="123"/>
      <c r="AO7" s="123">
        <v>2036.0</v>
      </c>
      <c r="AP7" s="123"/>
      <c r="AQ7" s="123">
        <v>2037.0</v>
      </c>
      <c r="AR7" s="123"/>
      <c r="AS7" s="123">
        <v>2038.0</v>
      </c>
      <c r="AT7" s="123"/>
      <c r="AU7" s="123">
        <v>2039.0</v>
      </c>
      <c r="AV7" s="123"/>
      <c r="AW7" s="123">
        <v>2040.0</v>
      </c>
      <c r="AX7" s="123"/>
      <c r="AY7" s="123">
        <v>2041.0</v>
      </c>
      <c r="AZ7" s="123"/>
      <c r="BA7" s="123">
        <v>2042.0</v>
      </c>
      <c r="BB7" s="123"/>
      <c r="BC7" s="123">
        <v>2043.0</v>
      </c>
      <c r="BD7" s="123"/>
      <c r="BE7" s="123">
        <v>2044.0</v>
      </c>
      <c r="BF7" s="123"/>
      <c r="BG7" s="123">
        <v>2045.0</v>
      </c>
      <c r="BH7" s="123"/>
      <c r="BI7" s="123">
        <v>2046.0</v>
      </c>
      <c r="BJ7" s="123"/>
      <c r="BK7" s="123">
        <v>2047.0</v>
      </c>
      <c r="BL7" s="124" t="s">
        <v>159</v>
      </c>
    </row>
    <row r="8" ht="12.75" customHeight="1">
      <c r="A8" s="125"/>
      <c r="B8" s="126"/>
      <c r="C8" s="127"/>
      <c r="D8" s="128"/>
      <c r="E8" s="129">
        <v>1.0</v>
      </c>
      <c r="F8" s="129"/>
      <c r="G8" s="129">
        <v>2.0</v>
      </c>
      <c r="H8" s="129"/>
      <c r="I8" s="129">
        <v>3.0</v>
      </c>
      <c r="J8" s="129"/>
      <c r="K8" s="129">
        <v>4.0</v>
      </c>
      <c r="L8" s="129"/>
      <c r="M8" s="129">
        <v>5.0</v>
      </c>
      <c r="N8" s="129"/>
      <c r="O8" s="129">
        <v>6.0</v>
      </c>
      <c r="P8" s="129"/>
      <c r="Q8" s="129">
        <v>7.0</v>
      </c>
      <c r="R8" s="129"/>
      <c r="S8" s="129">
        <v>8.0</v>
      </c>
      <c r="T8" s="129"/>
      <c r="U8" s="129">
        <v>9.0</v>
      </c>
      <c r="V8" s="129"/>
      <c r="W8" s="129">
        <v>10.0</v>
      </c>
      <c r="X8" s="129"/>
      <c r="Y8" s="129">
        <v>11.0</v>
      </c>
      <c r="Z8" s="129"/>
      <c r="AA8" s="129">
        <v>12.0</v>
      </c>
      <c r="AB8" s="129"/>
      <c r="AC8" s="129">
        <v>13.0</v>
      </c>
      <c r="AD8" s="129"/>
      <c r="AE8" s="129">
        <v>13.0</v>
      </c>
      <c r="AF8" s="129"/>
      <c r="AG8" s="129">
        <v>14.0</v>
      </c>
      <c r="AH8" s="129"/>
      <c r="AI8" s="129">
        <v>15.0</v>
      </c>
      <c r="AJ8" s="129"/>
      <c r="AK8" s="129">
        <v>16.0</v>
      </c>
      <c r="AL8" s="129"/>
      <c r="AM8" s="129">
        <v>17.0</v>
      </c>
      <c r="AN8" s="129"/>
      <c r="AO8" s="129">
        <v>18.0</v>
      </c>
      <c r="AP8" s="129"/>
      <c r="AQ8" s="129">
        <v>19.0</v>
      </c>
      <c r="AR8" s="129"/>
      <c r="AS8" s="129">
        <v>20.0</v>
      </c>
      <c r="AT8" s="129"/>
      <c r="AU8" s="129">
        <v>21.0</v>
      </c>
      <c r="AV8" s="129"/>
      <c r="AW8" s="129">
        <v>22.0</v>
      </c>
      <c r="AX8" s="129"/>
      <c r="AY8" s="129">
        <v>23.0</v>
      </c>
      <c r="AZ8" s="129"/>
      <c r="BA8" s="129">
        <v>24.0</v>
      </c>
      <c r="BB8" s="129"/>
      <c r="BC8" s="129">
        <v>25.0</v>
      </c>
      <c r="BD8" s="129"/>
      <c r="BE8" s="129">
        <v>26.0</v>
      </c>
      <c r="BF8" s="129"/>
      <c r="BG8" s="129">
        <v>27.0</v>
      </c>
      <c r="BH8" s="129"/>
      <c r="BI8" s="129">
        <v>28.0</v>
      </c>
      <c r="BJ8" s="129"/>
      <c r="BK8" s="129">
        <v>29.0</v>
      </c>
      <c r="BL8" s="129"/>
    </row>
    <row r="9" ht="12.75" customHeight="1">
      <c r="A9" s="130">
        <v>4.1000000000000005</v>
      </c>
      <c r="B9" s="131" t="s">
        <v>371</v>
      </c>
      <c r="C9" s="132"/>
      <c r="D9" s="133"/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34"/>
      <c r="T9" s="134"/>
      <c r="U9" s="134"/>
      <c r="V9" s="134"/>
      <c r="W9" s="134"/>
      <c r="X9" s="134"/>
      <c r="Y9" s="134"/>
      <c r="Z9" s="134"/>
      <c r="AA9" s="134"/>
      <c r="AB9" s="134"/>
      <c r="AC9" s="134"/>
      <c r="AD9" s="134"/>
      <c r="AE9" s="134"/>
      <c r="AF9" s="134"/>
      <c r="AG9" s="134"/>
      <c r="AH9" s="134"/>
      <c r="AI9" s="134"/>
      <c r="AJ9" s="134"/>
      <c r="AK9" s="134"/>
      <c r="AL9" s="134"/>
      <c r="AM9" s="134"/>
      <c r="AN9" s="134"/>
      <c r="AO9" s="134"/>
      <c r="AP9" s="134"/>
      <c r="AQ9" s="134"/>
      <c r="AR9" s="134"/>
      <c r="AS9" s="134"/>
      <c r="AT9" s="134"/>
      <c r="AU9" s="134"/>
      <c r="AV9" s="134"/>
      <c r="AW9" s="134"/>
      <c r="AX9" s="134"/>
      <c r="AY9" s="134"/>
      <c r="AZ9" s="134"/>
      <c r="BA9" s="134"/>
      <c r="BB9" s="134"/>
      <c r="BC9" s="134"/>
      <c r="BD9" s="134"/>
      <c r="BE9" s="134"/>
      <c r="BF9" s="134"/>
      <c r="BG9" s="134"/>
      <c r="BH9" s="134"/>
      <c r="BI9" s="134"/>
      <c r="BJ9" s="134"/>
      <c r="BK9" s="134"/>
      <c r="BL9" s="135"/>
    </row>
    <row r="10" ht="12.75" customHeight="1">
      <c r="A10" s="136" t="s">
        <v>373</v>
      </c>
      <c r="B10" s="137" t="s">
        <v>374</v>
      </c>
      <c r="C10" s="138"/>
      <c r="D10" s="139"/>
      <c r="E10" s="140"/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140"/>
      <c r="Q10" s="140"/>
      <c r="R10" s="140"/>
      <c r="S10" s="140"/>
      <c r="T10" s="140"/>
      <c r="U10" s="140">
        <v>22587.0</v>
      </c>
      <c r="V10" s="140"/>
      <c r="W10" s="140"/>
      <c r="X10" s="140"/>
      <c r="Y10" s="140"/>
      <c r="Z10" s="140"/>
      <c r="AA10" s="140"/>
      <c r="AB10" s="140"/>
      <c r="AC10" s="140"/>
      <c r="AD10" s="140"/>
      <c r="AE10" s="140"/>
      <c r="AF10" s="140"/>
      <c r="AG10" s="140"/>
      <c r="AH10" s="140"/>
      <c r="AI10" s="140"/>
      <c r="AJ10" s="140"/>
      <c r="AK10" s="140"/>
      <c r="AL10" s="140"/>
      <c r="AM10" s="140"/>
      <c r="AN10" s="140"/>
      <c r="AO10" s="140"/>
      <c r="AP10" s="140"/>
      <c r="AQ10" s="140"/>
      <c r="AR10" s="140"/>
      <c r="AS10" s="140"/>
      <c r="AT10" s="140"/>
      <c r="AU10" s="140"/>
      <c r="AV10" s="140"/>
      <c r="AW10" s="140"/>
      <c r="AX10" s="140"/>
      <c r="AY10" s="140"/>
      <c r="AZ10" s="140"/>
      <c r="BA10" s="140"/>
      <c r="BB10" s="140"/>
      <c r="BC10" s="140"/>
      <c r="BD10" s="140"/>
      <c r="BE10" s="140"/>
      <c r="BF10" s="140"/>
      <c r="BG10" s="140"/>
      <c r="BH10" s="140"/>
      <c r="BI10" s="140"/>
      <c r="BJ10" s="140"/>
      <c r="BK10" s="141"/>
      <c r="BL10" s="142">
        <v>22587.0</v>
      </c>
    </row>
    <row r="11" ht="12.75" customHeight="1">
      <c r="A11" s="144"/>
      <c r="B11" s="145"/>
      <c r="C11" s="146">
        <v>0.0</v>
      </c>
      <c r="D11" s="146">
        <v>0.0</v>
      </c>
      <c r="E11" s="146">
        <v>0.0</v>
      </c>
      <c r="F11" s="146">
        <v>0.0</v>
      </c>
      <c r="G11" s="146">
        <v>0.0</v>
      </c>
      <c r="H11" s="146">
        <v>0.0</v>
      </c>
      <c r="I11" s="146">
        <v>0.0</v>
      </c>
      <c r="J11" s="146">
        <v>0.0</v>
      </c>
      <c r="K11" s="146">
        <v>0.0</v>
      </c>
      <c r="L11" s="146">
        <v>0.0</v>
      </c>
      <c r="M11" s="146">
        <v>0.0</v>
      </c>
      <c r="N11" s="146">
        <v>0.0</v>
      </c>
      <c r="O11" s="146">
        <v>0.0</v>
      </c>
      <c r="P11" s="146">
        <v>0.0</v>
      </c>
      <c r="Q11" s="146">
        <v>0.0</v>
      </c>
      <c r="R11" s="146">
        <v>0.0</v>
      </c>
      <c r="S11" s="146">
        <v>0.0</v>
      </c>
      <c r="T11" s="146">
        <v>0.0</v>
      </c>
      <c r="U11" s="146">
        <v>22587.0</v>
      </c>
      <c r="V11" s="146">
        <v>0.0</v>
      </c>
      <c r="W11" s="146">
        <v>0.0</v>
      </c>
      <c r="X11" s="146"/>
      <c r="Y11" s="146">
        <v>0.0</v>
      </c>
      <c r="Z11" s="146"/>
      <c r="AA11" s="146">
        <v>0.0</v>
      </c>
      <c r="AB11" s="146"/>
      <c r="AC11" s="146">
        <v>0.0</v>
      </c>
      <c r="AD11" s="146"/>
      <c r="AE11" s="146">
        <v>0.0</v>
      </c>
      <c r="AF11" s="146">
        <v>0.0</v>
      </c>
      <c r="AG11" s="146">
        <v>0.0</v>
      </c>
      <c r="AH11" s="146">
        <v>0.0</v>
      </c>
      <c r="AI11" s="146">
        <v>0.0</v>
      </c>
      <c r="AJ11" s="146">
        <v>0.0</v>
      </c>
      <c r="AK11" s="146">
        <v>0.0</v>
      </c>
      <c r="AL11" s="146">
        <v>0.0</v>
      </c>
      <c r="AM11" s="146">
        <v>0.0</v>
      </c>
      <c r="AN11" s="146">
        <v>0.0</v>
      </c>
      <c r="AO11" s="146">
        <v>0.0</v>
      </c>
      <c r="AP11" s="146">
        <v>0.0</v>
      </c>
      <c r="AQ11" s="146">
        <v>0.0</v>
      </c>
      <c r="AR11" s="146">
        <v>0.0</v>
      </c>
      <c r="AS11" s="146">
        <v>0.0</v>
      </c>
      <c r="AT11" s="146">
        <v>0.0</v>
      </c>
      <c r="AU11" s="146">
        <v>0.0</v>
      </c>
      <c r="AV11" s="146">
        <v>0.0</v>
      </c>
      <c r="AW11" s="146">
        <v>0.0</v>
      </c>
      <c r="AX11" s="146">
        <v>0.0</v>
      </c>
      <c r="AY11" s="146">
        <v>0.0</v>
      </c>
      <c r="AZ11" s="146">
        <v>0.0</v>
      </c>
      <c r="BA11" s="146">
        <v>0.0</v>
      </c>
      <c r="BB11" s="146">
        <v>0.0</v>
      </c>
      <c r="BC11" s="146">
        <v>0.0</v>
      </c>
      <c r="BD11" s="146">
        <v>0.0</v>
      </c>
      <c r="BE11" s="146">
        <v>0.0</v>
      </c>
      <c r="BF11" s="146">
        <v>0.0</v>
      </c>
      <c r="BG11" s="146">
        <v>0.0</v>
      </c>
      <c r="BH11" s="146">
        <v>0.0</v>
      </c>
      <c r="BI11" s="146">
        <v>0.0</v>
      </c>
      <c r="BJ11" s="146">
        <v>0.0</v>
      </c>
      <c r="BK11" s="147">
        <v>0.0</v>
      </c>
      <c r="BL11" s="148">
        <v>22587.0</v>
      </c>
    </row>
    <row r="12" ht="12.75" customHeight="1">
      <c r="A12" s="149"/>
      <c r="B12" s="149"/>
      <c r="C12" s="149"/>
      <c r="D12" s="149"/>
      <c r="E12" s="150"/>
      <c r="F12" s="150"/>
      <c r="G12" s="150"/>
      <c r="H12" s="150"/>
      <c r="I12" s="150"/>
      <c r="J12" s="150"/>
      <c r="K12" s="150"/>
      <c r="L12" s="150"/>
      <c r="M12" s="150"/>
      <c r="N12" s="150"/>
      <c r="O12" s="150"/>
      <c r="P12" s="150"/>
      <c r="Q12" s="150"/>
      <c r="R12" s="150"/>
      <c r="S12" s="150"/>
      <c r="T12" s="150"/>
      <c r="U12" s="150"/>
      <c r="V12" s="150"/>
      <c r="W12" s="150"/>
      <c r="X12" s="150"/>
      <c r="Y12" s="150"/>
      <c r="Z12" s="150"/>
      <c r="AA12" s="150"/>
      <c r="AB12" s="150"/>
      <c r="AC12" s="150"/>
      <c r="AD12" s="150"/>
      <c r="AE12" s="150"/>
      <c r="AF12" s="150"/>
      <c r="AG12" s="150"/>
      <c r="AH12" s="150"/>
      <c r="AI12" s="150"/>
      <c r="AJ12" s="150"/>
      <c r="AK12" s="150"/>
      <c r="AL12" s="150"/>
      <c r="AM12" s="150"/>
      <c r="AN12" s="150"/>
      <c r="AO12" s="150"/>
      <c r="AP12" s="150"/>
      <c r="AQ12" s="150"/>
      <c r="AR12" s="150"/>
      <c r="AS12" s="150"/>
      <c r="AT12" s="150"/>
      <c r="AU12" s="150"/>
      <c r="AV12" s="150"/>
      <c r="AW12" s="150"/>
      <c r="AX12" s="150"/>
      <c r="AY12" s="150"/>
      <c r="AZ12" s="150"/>
      <c r="BA12" s="150"/>
      <c r="BB12" s="150"/>
      <c r="BC12" s="150"/>
      <c r="BD12" s="150"/>
      <c r="BE12" s="150"/>
      <c r="BF12" s="150"/>
      <c r="BG12" s="150"/>
      <c r="BH12" s="150"/>
      <c r="BI12" s="150"/>
      <c r="BJ12" s="150"/>
      <c r="BK12" s="150"/>
      <c r="BL12" s="150"/>
    </row>
    <row r="13" ht="12.75" customHeight="1">
      <c r="A13" s="151">
        <v>4.2</v>
      </c>
      <c r="B13" s="152" t="s">
        <v>378</v>
      </c>
      <c r="C13" s="153"/>
      <c r="D13" s="154"/>
      <c r="E13" s="155"/>
      <c r="F13" s="155"/>
      <c r="G13" s="155"/>
      <c r="H13" s="155"/>
      <c r="I13" s="155"/>
      <c r="J13" s="155"/>
      <c r="K13" s="155"/>
      <c r="L13" s="155"/>
      <c r="M13" s="155"/>
      <c r="N13" s="155"/>
      <c r="O13" s="155"/>
      <c r="P13" s="155"/>
      <c r="Q13" s="155"/>
      <c r="R13" s="155"/>
      <c r="S13" s="155"/>
      <c r="T13" s="155"/>
      <c r="U13" s="155"/>
      <c r="V13" s="155"/>
      <c r="W13" s="155"/>
      <c r="X13" s="155"/>
      <c r="Y13" s="155"/>
      <c r="Z13" s="155"/>
      <c r="AA13" s="155"/>
      <c r="AB13" s="155"/>
      <c r="AC13" s="155"/>
      <c r="AD13" s="155"/>
      <c r="AE13" s="155"/>
      <c r="AF13" s="155"/>
      <c r="AG13" s="155"/>
      <c r="AH13" s="155"/>
      <c r="AI13" s="155"/>
      <c r="AJ13" s="155"/>
      <c r="AK13" s="155"/>
      <c r="AL13" s="155"/>
      <c r="AM13" s="155"/>
      <c r="AN13" s="155"/>
      <c r="AO13" s="155"/>
      <c r="AP13" s="155"/>
      <c r="AQ13" s="155"/>
      <c r="AR13" s="155"/>
      <c r="AS13" s="155"/>
      <c r="AT13" s="155"/>
      <c r="AU13" s="155"/>
      <c r="AV13" s="155"/>
      <c r="AW13" s="155"/>
      <c r="AX13" s="155"/>
      <c r="AY13" s="155"/>
      <c r="AZ13" s="155"/>
      <c r="BA13" s="155"/>
      <c r="BB13" s="155"/>
      <c r="BC13" s="155"/>
      <c r="BD13" s="155"/>
      <c r="BE13" s="155"/>
      <c r="BF13" s="155"/>
      <c r="BG13" s="155"/>
      <c r="BH13" s="155"/>
      <c r="BI13" s="155"/>
      <c r="BJ13" s="155"/>
      <c r="BK13" s="155"/>
      <c r="BL13" s="156"/>
    </row>
    <row r="14" ht="12.75" customHeight="1">
      <c r="A14" s="157" t="s">
        <v>380</v>
      </c>
      <c r="B14" s="158" t="s">
        <v>381</v>
      </c>
      <c r="C14" s="159"/>
      <c r="D14" s="160"/>
      <c r="E14" s="161"/>
      <c r="F14" s="161"/>
      <c r="G14" s="161"/>
      <c r="H14" s="161"/>
      <c r="I14" s="161"/>
      <c r="J14" s="161"/>
      <c r="K14" s="161"/>
      <c r="L14" s="161"/>
      <c r="M14" s="161"/>
      <c r="N14" s="161"/>
      <c r="O14" s="161"/>
      <c r="P14" s="161"/>
      <c r="Q14" s="161"/>
      <c r="R14" s="161"/>
      <c r="S14" s="161">
        <v>492158.0</v>
      </c>
      <c r="T14" s="161"/>
      <c r="U14" s="161"/>
      <c r="V14" s="161"/>
      <c r="W14" s="161"/>
      <c r="X14" s="161"/>
      <c r="Y14" s="161"/>
      <c r="Z14" s="161"/>
      <c r="AA14" s="161"/>
      <c r="AB14" s="161"/>
      <c r="AC14" s="161"/>
      <c r="AD14" s="161"/>
      <c r="AE14" s="161"/>
      <c r="AF14" s="161"/>
      <c r="AG14" s="161"/>
      <c r="AH14" s="161"/>
      <c r="AI14" s="161"/>
      <c r="AJ14" s="161"/>
      <c r="AK14" s="161"/>
      <c r="AL14" s="161"/>
      <c r="AM14" s="161"/>
      <c r="AN14" s="161"/>
      <c r="AO14" s="161"/>
      <c r="AP14" s="161"/>
      <c r="AQ14" s="161"/>
      <c r="AR14" s="161"/>
      <c r="AS14" s="161"/>
      <c r="AT14" s="161"/>
      <c r="AU14" s="161"/>
      <c r="AV14" s="161"/>
      <c r="AW14" s="161"/>
      <c r="AX14" s="161"/>
      <c r="AY14" s="161">
        <v>662380.0</v>
      </c>
      <c r="AZ14" s="161"/>
      <c r="BA14" s="161"/>
      <c r="BB14" s="161"/>
      <c r="BC14" s="161"/>
      <c r="BD14" s="161"/>
      <c r="BE14" s="161"/>
      <c r="BF14" s="161"/>
      <c r="BG14" s="161"/>
      <c r="BH14" s="161"/>
      <c r="BI14" s="161"/>
      <c r="BJ14" s="161"/>
      <c r="BK14" s="162"/>
      <c r="BL14" s="142">
        <v>1154538.0</v>
      </c>
    </row>
    <row r="15" ht="12.75" customHeight="1">
      <c r="A15" s="163" t="s">
        <v>383</v>
      </c>
      <c r="B15" s="110" t="s">
        <v>384</v>
      </c>
      <c r="C15" s="164"/>
      <c r="D15" s="165"/>
      <c r="E15" s="166">
        <v>5000.0</v>
      </c>
      <c r="F15" s="166"/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166"/>
      <c r="R15" s="166"/>
      <c r="S15" s="166"/>
      <c r="T15" s="166"/>
      <c r="U15" s="166">
        <v>112936.0</v>
      </c>
      <c r="V15" s="166"/>
      <c r="W15" s="166">
        <v>115195.0</v>
      </c>
      <c r="X15" s="166"/>
      <c r="Y15" s="166"/>
      <c r="Z15" s="166"/>
      <c r="AA15" s="166"/>
      <c r="AB15" s="166"/>
      <c r="AC15" s="166"/>
      <c r="AD15" s="166"/>
      <c r="AE15" s="166"/>
      <c r="AF15" s="166"/>
      <c r="AG15" s="166"/>
      <c r="AH15" s="166"/>
      <c r="AI15" s="166"/>
      <c r="AJ15" s="166"/>
      <c r="AK15" s="166"/>
      <c r="AL15" s="166"/>
      <c r="AM15" s="166"/>
      <c r="AN15" s="166"/>
      <c r="AO15" s="166"/>
      <c r="AP15" s="166"/>
      <c r="AQ15" s="166"/>
      <c r="AR15" s="166"/>
      <c r="AS15" s="166"/>
      <c r="AT15" s="166"/>
      <c r="AU15" s="166"/>
      <c r="AV15" s="166"/>
      <c r="AW15" s="166"/>
      <c r="AX15" s="166"/>
      <c r="AY15" s="166"/>
      <c r="AZ15" s="166"/>
      <c r="BA15" s="166"/>
      <c r="BB15" s="166"/>
      <c r="BC15" s="166"/>
      <c r="BD15" s="166"/>
      <c r="BE15" s="166"/>
      <c r="BF15" s="166"/>
      <c r="BG15" s="166"/>
      <c r="BH15" s="166"/>
      <c r="BI15" s="166"/>
      <c r="BJ15" s="166"/>
      <c r="BK15" s="167"/>
      <c r="BL15" s="142">
        <v>233131.0</v>
      </c>
    </row>
    <row r="16" ht="12.75" customHeight="1">
      <c r="A16" s="168" t="s">
        <v>385</v>
      </c>
      <c r="B16" s="169" t="s">
        <v>387</v>
      </c>
      <c r="C16" s="170"/>
      <c r="D16" s="171"/>
      <c r="E16" s="172"/>
      <c r="F16" s="172"/>
      <c r="G16" s="172"/>
      <c r="H16" s="172"/>
      <c r="I16" s="172"/>
      <c r="J16" s="172"/>
      <c r="K16" s="172"/>
      <c r="L16" s="172"/>
      <c r="M16" s="172"/>
      <c r="N16" s="172"/>
      <c r="O16" s="172"/>
      <c r="P16" s="172"/>
      <c r="Q16" s="172"/>
      <c r="R16" s="172"/>
      <c r="S16" s="172"/>
      <c r="T16" s="172"/>
      <c r="U16" s="172"/>
      <c r="V16" s="172"/>
      <c r="W16" s="172"/>
      <c r="X16" s="172"/>
      <c r="Y16" s="172"/>
      <c r="Z16" s="172"/>
      <c r="AA16" s="172">
        <v>299622.0</v>
      </c>
      <c r="AB16" s="172"/>
      <c r="AC16" s="172"/>
      <c r="AD16" s="172"/>
      <c r="AE16" s="172">
        <v>305615.0</v>
      </c>
      <c r="AF16" s="172"/>
      <c r="AG16" s="172">
        <v>311727.0</v>
      </c>
      <c r="AH16" s="172"/>
      <c r="AI16" s="172"/>
      <c r="AJ16" s="172"/>
      <c r="AK16" s="172"/>
      <c r="AL16" s="172"/>
      <c r="AM16" s="172"/>
      <c r="AN16" s="172"/>
      <c r="AO16" s="172"/>
      <c r="AP16" s="172"/>
      <c r="AQ16" s="172"/>
      <c r="AR16" s="172"/>
      <c r="AS16" s="172"/>
      <c r="AT16" s="172"/>
      <c r="AU16" s="172"/>
      <c r="AV16" s="172"/>
      <c r="AW16" s="172"/>
      <c r="AX16" s="172"/>
      <c r="AY16" s="172"/>
      <c r="AZ16" s="172"/>
      <c r="BA16" s="172"/>
      <c r="BB16" s="172"/>
      <c r="BC16" s="172"/>
      <c r="BD16" s="172"/>
      <c r="BE16" s="172"/>
      <c r="BF16" s="172"/>
      <c r="BG16" s="172"/>
      <c r="BH16" s="172"/>
      <c r="BI16" s="172"/>
      <c r="BJ16" s="172"/>
      <c r="BK16" s="173"/>
      <c r="BL16" s="142">
        <v>916964.0</v>
      </c>
    </row>
    <row r="17" ht="12.75" customHeight="1">
      <c r="A17" s="174" t="s">
        <v>390</v>
      </c>
      <c r="B17" s="103" t="s">
        <v>391</v>
      </c>
      <c r="C17" s="175"/>
      <c r="D17" s="176"/>
      <c r="E17" s="177">
        <v>205643.0</v>
      </c>
      <c r="F17" s="177"/>
      <c r="G17" s="177">
        <v>209756.0</v>
      </c>
      <c r="H17" s="177"/>
      <c r="I17" s="177"/>
      <c r="J17" s="177"/>
      <c r="K17" s="177"/>
      <c r="L17" s="177"/>
      <c r="M17" s="177"/>
      <c r="N17" s="177"/>
      <c r="O17" s="177"/>
      <c r="P17" s="177"/>
      <c r="Q17" s="177"/>
      <c r="R17" s="177"/>
      <c r="S17" s="177"/>
      <c r="T17" s="177"/>
      <c r="U17" s="177"/>
      <c r="V17" s="177"/>
      <c r="W17" s="177"/>
      <c r="X17" s="177"/>
      <c r="Y17" s="177"/>
      <c r="Z17" s="177"/>
      <c r="AA17" s="177"/>
      <c r="AB17" s="177"/>
      <c r="AC17" s="177"/>
      <c r="AD17" s="177"/>
      <c r="AE17" s="177"/>
      <c r="AF17" s="177"/>
      <c r="AG17" s="177"/>
      <c r="AH17" s="177"/>
      <c r="AI17" s="177"/>
      <c r="AJ17" s="177"/>
      <c r="AK17" s="177"/>
      <c r="AL17" s="177"/>
      <c r="AM17" s="177"/>
      <c r="AN17" s="177"/>
      <c r="AO17" s="177"/>
      <c r="AP17" s="177"/>
      <c r="AQ17" s="177"/>
      <c r="AR17" s="177"/>
      <c r="AS17" s="177"/>
      <c r="AT17" s="177"/>
      <c r="AU17" s="177"/>
      <c r="AV17" s="177"/>
      <c r="AW17" s="177"/>
      <c r="AX17" s="177"/>
      <c r="AY17" s="177"/>
      <c r="AZ17" s="177"/>
      <c r="BA17" s="177"/>
      <c r="BB17" s="177"/>
      <c r="BC17" s="177"/>
      <c r="BD17" s="177"/>
      <c r="BE17" s="177"/>
      <c r="BF17" s="177"/>
      <c r="BG17" s="177"/>
      <c r="BH17" s="177"/>
      <c r="BI17" s="177"/>
      <c r="BJ17" s="177"/>
      <c r="BK17" s="178"/>
      <c r="BL17" s="142">
        <v>415399.0</v>
      </c>
    </row>
    <row r="18" ht="12.75" customHeight="1">
      <c r="A18" s="163" t="s">
        <v>392</v>
      </c>
      <c r="B18" s="110" t="s">
        <v>393</v>
      </c>
      <c r="C18" s="164"/>
      <c r="D18" s="165"/>
      <c r="E18" s="166"/>
      <c r="F18" s="166"/>
      <c r="G18" s="166"/>
      <c r="H18" s="166"/>
      <c r="I18" s="166"/>
      <c r="J18" s="166"/>
      <c r="K18" s="166"/>
      <c r="L18" s="166"/>
      <c r="M18" s="166"/>
      <c r="N18" s="166"/>
      <c r="O18" s="166"/>
      <c r="P18" s="166"/>
      <c r="Q18" s="166"/>
      <c r="R18" s="166"/>
      <c r="S18" s="166"/>
      <c r="T18" s="166"/>
      <c r="U18" s="166"/>
      <c r="V18" s="166"/>
      <c r="W18" s="166"/>
      <c r="X18" s="166"/>
      <c r="Y18" s="166"/>
      <c r="Z18" s="166"/>
      <c r="AA18" s="166"/>
      <c r="AB18" s="166"/>
      <c r="AC18" s="166"/>
      <c r="AD18" s="166"/>
      <c r="AE18" s="166"/>
      <c r="AF18" s="166"/>
      <c r="AG18" s="166"/>
      <c r="AH18" s="166"/>
      <c r="AI18" s="166"/>
      <c r="AJ18" s="166"/>
      <c r="AK18" s="166"/>
      <c r="AL18" s="166"/>
      <c r="AM18" s="166"/>
      <c r="AN18" s="166"/>
      <c r="AO18" s="166"/>
      <c r="AP18" s="166"/>
      <c r="AQ18" s="166"/>
      <c r="AR18" s="166"/>
      <c r="AS18" s="166"/>
      <c r="AT18" s="166"/>
      <c r="AU18" s="166"/>
      <c r="AV18" s="166"/>
      <c r="AW18" s="166"/>
      <c r="AX18" s="166"/>
      <c r="AY18" s="166"/>
      <c r="AZ18" s="166"/>
      <c r="BA18" s="166"/>
      <c r="BB18" s="166"/>
      <c r="BC18" s="166"/>
      <c r="BD18" s="166"/>
      <c r="BE18" s="166"/>
      <c r="BF18" s="166"/>
      <c r="BG18" s="166"/>
      <c r="BH18" s="166"/>
      <c r="BI18" s="166"/>
      <c r="BJ18" s="166"/>
      <c r="BK18" s="167"/>
      <c r="BL18" s="142">
        <v>0.0</v>
      </c>
    </row>
    <row r="19" ht="12.75" customHeight="1">
      <c r="A19" s="168" t="s">
        <v>395</v>
      </c>
      <c r="B19" s="169" t="s">
        <v>396</v>
      </c>
      <c r="C19" s="170"/>
      <c r="D19" s="171"/>
      <c r="E19" s="172"/>
      <c r="F19" s="172"/>
      <c r="G19" s="172"/>
      <c r="H19" s="172"/>
      <c r="I19" s="172"/>
      <c r="J19" s="172"/>
      <c r="K19" s="172"/>
      <c r="L19" s="172"/>
      <c r="M19" s="172"/>
      <c r="N19" s="172"/>
      <c r="O19" s="172"/>
      <c r="P19" s="172"/>
      <c r="Q19" s="172"/>
      <c r="R19" s="172"/>
      <c r="S19" s="172"/>
      <c r="T19" s="172"/>
      <c r="U19" s="172"/>
      <c r="V19" s="172"/>
      <c r="W19" s="172"/>
      <c r="X19" s="172"/>
      <c r="Y19" s="172"/>
      <c r="Z19" s="172"/>
      <c r="AA19" s="172"/>
      <c r="AB19" s="172"/>
      <c r="AC19" s="172"/>
      <c r="AD19" s="172"/>
      <c r="AE19" s="172"/>
      <c r="AF19" s="172"/>
      <c r="AG19" s="172"/>
      <c r="AH19" s="172"/>
      <c r="AI19" s="172"/>
      <c r="AJ19" s="172"/>
      <c r="AK19" s="172"/>
      <c r="AL19" s="172"/>
      <c r="AM19" s="172">
        <v>174666.0</v>
      </c>
      <c r="AN19" s="172"/>
      <c r="AO19" s="172"/>
      <c r="AP19" s="172"/>
      <c r="AQ19" s="172"/>
      <c r="AR19" s="172"/>
      <c r="AS19" s="172"/>
      <c r="AT19" s="172"/>
      <c r="AU19" s="172"/>
      <c r="AV19" s="172"/>
      <c r="AW19" s="172"/>
      <c r="AX19" s="172"/>
      <c r="AY19" s="172"/>
      <c r="AZ19" s="172"/>
      <c r="BA19" s="172"/>
      <c r="BB19" s="172"/>
      <c r="BC19" s="172"/>
      <c r="BD19" s="172"/>
      <c r="BE19" s="172"/>
      <c r="BF19" s="172"/>
      <c r="BG19" s="172"/>
      <c r="BH19" s="172"/>
      <c r="BI19" s="172"/>
      <c r="BJ19" s="172"/>
      <c r="BK19" s="173"/>
      <c r="BL19" s="142">
        <v>174666.0</v>
      </c>
    </row>
    <row r="20" ht="12.75" customHeight="1">
      <c r="A20" s="174" t="s">
        <v>397</v>
      </c>
      <c r="B20" s="103" t="s">
        <v>398</v>
      </c>
      <c r="C20" s="175"/>
      <c r="D20" s="176"/>
      <c r="E20" s="177"/>
      <c r="F20" s="177"/>
      <c r="G20" s="177"/>
      <c r="H20" s="177"/>
      <c r="I20" s="177"/>
      <c r="J20" s="177"/>
      <c r="K20" s="177"/>
      <c r="L20" s="177"/>
      <c r="M20" s="177"/>
      <c r="N20" s="177"/>
      <c r="O20" s="177"/>
      <c r="P20" s="177"/>
      <c r="Q20" s="177">
        <v>99505.0</v>
      </c>
      <c r="R20" s="177"/>
      <c r="S20" s="177"/>
      <c r="T20" s="177"/>
      <c r="U20" s="177"/>
      <c r="V20" s="177"/>
      <c r="W20" s="177"/>
      <c r="X20" s="177"/>
      <c r="Y20" s="177"/>
      <c r="Z20" s="177"/>
      <c r="AA20" s="177"/>
      <c r="AB20" s="177"/>
      <c r="AC20" s="177"/>
      <c r="AD20" s="177"/>
      <c r="AE20" s="177"/>
      <c r="AF20" s="177"/>
      <c r="AG20" s="177"/>
      <c r="AH20" s="177"/>
      <c r="AI20" s="177"/>
      <c r="AJ20" s="177"/>
      <c r="AK20" s="177"/>
      <c r="AL20" s="177"/>
      <c r="AM20" s="177"/>
      <c r="AN20" s="177"/>
      <c r="AO20" s="177"/>
      <c r="AP20" s="177"/>
      <c r="AQ20" s="177"/>
      <c r="AR20" s="177"/>
      <c r="AS20" s="177"/>
      <c r="AT20" s="177"/>
      <c r="AU20" s="177"/>
      <c r="AV20" s="177"/>
      <c r="AW20" s="177"/>
      <c r="AX20" s="177"/>
      <c r="AY20" s="177"/>
      <c r="AZ20" s="177"/>
      <c r="BA20" s="177"/>
      <c r="BB20" s="177"/>
      <c r="BC20" s="177"/>
      <c r="BD20" s="177"/>
      <c r="BE20" s="177"/>
      <c r="BF20" s="177"/>
      <c r="BG20" s="177"/>
      <c r="BH20" s="177"/>
      <c r="BI20" s="177"/>
      <c r="BJ20" s="177"/>
      <c r="BK20" s="178"/>
      <c r="BL20" s="142">
        <v>99505.0</v>
      </c>
    </row>
    <row r="21" ht="12.75" customHeight="1">
      <c r="A21" s="163" t="s">
        <v>400</v>
      </c>
      <c r="B21" s="110" t="s">
        <v>401</v>
      </c>
      <c r="C21" s="164"/>
      <c r="D21" s="165"/>
      <c r="E21" s="166"/>
      <c r="F21" s="166"/>
      <c r="G21" s="166"/>
      <c r="H21" s="166"/>
      <c r="I21" s="166"/>
      <c r="J21" s="166"/>
      <c r="K21" s="166"/>
      <c r="L21" s="166"/>
      <c r="M21" s="166">
        <v>38256.0</v>
      </c>
      <c r="N21" s="166"/>
      <c r="O21" s="166"/>
      <c r="P21" s="166"/>
      <c r="Q21" s="166"/>
      <c r="R21" s="166"/>
      <c r="S21" s="166"/>
      <c r="T21" s="166"/>
      <c r="U21" s="166"/>
      <c r="V21" s="166"/>
      <c r="W21" s="166"/>
      <c r="X21" s="166"/>
      <c r="Y21" s="166"/>
      <c r="Z21" s="166"/>
      <c r="AA21" s="166"/>
      <c r="AB21" s="166"/>
      <c r="AC21" s="166"/>
      <c r="AD21" s="166"/>
      <c r="AE21" s="166"/>
      <c r="AF21" s="166"/>
      <c r="AG21" s="166"/>
      <c r="AH21" s="166"/>
      <c r="AI21" s="166"/>
      <c r="AJ21" s="166"/>
      <c r="AK21" s="166"/>
      <c r="AL21" s="166"/>
      <c r="AM21" s="166"/>
      <c r="AN21" s="166"/>
      <c r="AO21" s="166"/>
      <c r="AP21" s="166"/>
      <c r="AQ21" s="166"/>
      <c r="AR21" s="166"/>
      <c r="AS21" s="166"/>
      <c r="AT21" s="166"/>
      <c r="AU21" s="166"/>
      <c r="AV21" s="166"/>
      <c r="AW21" s="166"/>
      <c r="AX21" s="166"/>
      <c r="AY21" s="166"/>
      <c r="AZ21" s="166"/>
      <c r="BA21" s="166"/>
      <c r="BB21" s="166"/>
      <c r="BC21" s="166"/>
      <c r="BD21" s="166"/>
      <c r="BE21" s="166"/>
      <c r="BF21" s="166"/>
      <c r="BG21" s="166"/>
      <c r="BH21" s="166"/>
      <c r="BI21" s="166"/>
      <c r="BJ21" s="166"/>
      <c r="BK21" s="167"/>
      <c r="BL21" s="142">
        <v>38256.0</v>
      </c>
    </row>
    <row r="22" ht="12.75" customHeight="1">
      <c r="A22" s="168" t="s">
        <v>402</v>
      </c>
      <c r="B22" s="169" t="s">
        <v>403</v>
      </c>
      <c r="C22" s="170">
        <v>189000.0</v>
      </c>
      <c r="D22" s="171"/>
      <c r="E22" s="172"/>
      <c r="F22" s="172"/>
      <c r="G22" s="172"/>
      <c r="H22" s="172"/>
      <c r="I22" s="172"/>
      <c r="J22" s="172"/>
      <c r="K22" s="172"/>
      <c r="L22" s="172"/>
      <c r="M22" s="172"/>
      <c r="N22" s="172"/>
      <c r="O22" s="172"/>
      <c r="P22" s="172"/>
      <c r="Q22" s="172"/>
      <c r="R22" s="172"/>
      <c r="S22" s="172"/>
      <c r="T22" s="172"/>
      <c r="U22" s="172"/>
      <c r="V22" s="172"/>
      <c r="W22" s="172"/>
      <c r="X22" s="172"/>
      <c r="Y22" s="172"/>
      <c r="Z22" s="172"/>
      <c r="AA22" s="172"/>
      <c r="AB22" s="172"/>
      <c r="AC22" s="172"/>
      <c r="AD22" s="172"/>
      <c r="AE22" s="172"/>
      <c r="AF22" s="172"/>
      <c r="AG22" s="172"/>
      <c r="AH22" s="172"/>
      <c r="AI22" s="172"/>
      <c r="AJ22" s="172"/>
      <c r="AK22" s="172"/>
      <c r="AL22" s="172"/>
      <c r="AM22" s="172"/>
      <c r="AN22" s="172"/>
      <c r="AO22" s="172"/>
      <c r="AP22" s="172"/>
      <c r="AQ22" s="172"/>
      <c r="AR22" s="172"/>
      <c r="AS22" s="172"/>
      <c r="AT22" s="172"/>
      <c r="AU22" s="172"/>
      <c r="AV22" s="172"/>
      <c r="AW22" s="172"/>
      <c r="AX22" s="172"/>
      <c r="AY22" s="172"/>
      <c r="AZ22" s="172"/>
      <c r="BA22" s="172"/>
      <c r="BB22" s="172"/>
      <c r="BC22" s="172"/>
      <c r="BD22" s="172"/>
      <c r="BE22" s="172"/>
      <c r="BF22" s="172"/>
      <c r="BG22" s="172"/>
      <c r="BH22" s="172"/>
      <c r="BI22" s="172"/>
      <c r="BJ22" s="172"/>
      <c r="BK22" s="173"/>
      <c r="BL22" s="142">
        <v>189000.0</v>
      </c>
    </row>
    <row r="23" ht="12.75" customHeight="1">
      <c r="A23" s="174" t="s">
        <v>405</v>
      </c>
      <c r="B23" s="103" t="s">
        <v>406</v>
      </c>
      <c r="C23" s="175"/>
      <c r="D23" s="176"/>
      <c r="E23" s="177"/>
      <c r="F23" s="177"/>
      <c r="G23" s="177"/>
      <c r="H23" s="177"/>
      <c r="I23" s="177">
        <v>29417.0</v>
      </c>
      <c r="J23" s="177"/>
      <c r="K23" s="177"/>
      <c r="L23" s="177"/>
      <c r="M23" s="177"/>
      <c r="N23" s="177"/>
      <c r="O23" s="177"/>
      <c r="P23" s="177"/>
      <c r="Q23" s="177"/>
      <c r="R23" s="177"/>
      <c r="S23" s="177"/>
      <c r="T23" s="177"/>
      <c r="U23" s="177"/>
      <c r="V23" s="177"/>
      <c r="W23" s="177"/>
      <c r="X23" s="177"/>
      <c r="Y23" s="177"/>
      <c r="Z23" s="177"/>
      <c r="AA23" s="177"/>
      <c r="AB23" s="177"/>
      <c r="AC23" s="177"/>
      <c r="AD23" s="177"/>
      <c r="AE23" s="177"/>
      <c r="AF23" s="177"/>
      <c r="AG23" s="177"/>
      <c r="AH23" s="177"/>
      <c r="AI23" s="177">
        <v>37307.0</v>
      </c>
      <c r="AJ23" s="177"/>
      <c r="AK23" s="177"/>
      <c r="AL23" s="177"/>
      <c r="AM23" s="177"/>
      <c r="AN23" s="177"/>
      <c r="AO23" s="177"/>
      <c r="AP23" s="177"/>
      <c r="AQ23" s="177"/>
      <c r="AR23" s="177"/>
      <c r="AS23" s="177"/>
      <c r="AT23" s="177"/>
      <c r="AU23" s="177"/>
      <c r="AV23" s="177"/>
      <c r="AW23" s="177"/>
      <c r="AX23" s="177"/>
      <c r="AY23" s="177"/>
      <c r="AZ23" s="177"/>
      <c r="BA23" s="177"/>
      <c r="BB23" s="177"/>
      <c r="BC23" s="177"/>
      <c r="BD23" s="177"/>
      <c r="BE23" s="177"/>
      <c r="BF23" s="177"/>
      <c r="BG23" s="177">
        <v>47315.0</v>
      </c>
      <c r="BH23" s="177"/>
      <c r="BI23" s="177"/>
      <c r="BJ23" s="177"/>
      <c r="BK23" s="178"/>
      <c r="BL23" s="142">
        <v>114039.0</v>
      </c>
    </row>
    <row r="24" ht="12.75" customHeight="1">
      <c r="A24" s="183" t="s">
        <v>408</v>
      </c>
      <c r="B24" s="184" t="s">
        <v>409</v>
      </c>
      <c r="C24" s="185"/>
      <c r="D24" s="186"/>
      <c r="E24" s="187"/>
      <c r="F24" s="187"/>
      <c r="G24" s="187"/>
      <c r="H24" s="187"/>
      <c r="I24" s="187">
        <v>4736.0</v>
      </c>
      <c r="J24" s="187"/>
      <c r="K24" s="187">
        <v>4830.0</v>
      </c>
      <c r="L24" s="187"/>
      <c r="M24" s="187"/>
      <c r="N24" s="187"/>
      <c r="O24" s="187"/>
      <c r="P24" s="187"/>
      <c r="Q24" s="187"/>
      <c r="R24" s="187"/>
      <c r="S24" s="187"/>
      <c r="T24" s="187"/>
      <c r="U24" s="187"/>
      <c r="V24" s="187"/>
      <c r="W24" s="187"/>
      <c r="X24" s="187"/>
      <c r="Y24" s="187"/>
      <c r="Z24" s="187"/>
      <c r="AA24" s="187"/>
      <c r="AB24" s="187"/>
      <c r="AC24" s="187"/>
      <c r="AD24" s="187"/>
      <c r="AE24" s="187"/>
      <c r="AF24" s="187"/>
      <c r="AG24" s="187"/>
      <c r="AH24" s="187"/>
      <c r="AI24" s="187">
        <v>6006.0</v>
      </c>
      <c r="AJ24" s="187"/>
      <c r="AK24" s="187">
        <v>6126.0</v>
      </c>
      <c r="AL24" s="187"/>
      <c r="AM24" s="187"/>
      <c r="AN24" s="187"/>
      <c r="AO24" s="187"/>
      <c r="AP24" s="187"/>
      <c r="AQ24" s="187"/>
      <c r="AR24" s="187"/>
      <c r="AS24" s="187"/>
      <c r="AT24" s="187"/>
      <c r="AU24" s="187"/>
      <c r="AV24" s="187"/>
      <c r="AW24" s="187"/>
      <c r="AX24" s="187"/>
      <c r="AY24" s="187"/>
      <c r="AZ24" s="187"/>
      <c r="BA24" s="187"/>
      <c r="BB24" s="187"/>
      <c r="BC24" s="187"/>
      <c r="BD24" s="187"/>
      <c r="BE24" s="187"/>
      <c r="BF24" s="187"/>
      <c r="BG24" s="187">
        <v>7617.0</v>
      </c>
      <c r="BH24" s="187"/>
      <c r="BI24" s="187">
        <v>7769.0</v>
      </c>
      <c r="BJ24" s="187"/>
      <c r="BK24" s="191"/>
      <c r="BL24" s="142">
        <v>37084.0</v>
      </c>
    </row>
    <row r="25" ht="12.75" customHeight="1">
      <c r="A25" s="144"/>
      <c r="B25" s="145"/>
      <c r="C25" s="193">
        <v>189000.0</v>
      </c>
      <c r="D25" s="193">
        <v>0.0</v>
      </c>
      <c r="E25" s="193">
        <v>210643.0</v>
      </c>
      <c r="F25" s="193">
        <v>0.0</v>
      </c>
      <c r="G25" s="193">
        <v>209756.0</v>
      </c>
      <c r="H25" s="193">
        <v>0.0</v>
      </c>
      <c r="I25" s="193">
        <v>34153.0</v>
      </c>
      <c r="J25" s="193">
        <v>0.0</v>
      </c>
      <c r="K25" s="193">
        <v>4830.0</v>
      </c>
      <c r="L25" s="193">
        <v>0.0</v>
      </c>
      <c r="M25" s="193">
        <v>38256.0</v>
      </c>
      <c r="N25" s="193">
        <v>0.0</v>
      </c>
      <c r="O25" s="193">
        <v>0.0</v>
      </c>
      <c r="P25" s="193">
        <v>0.0</v>
      </c>
      <c r="Q25" s="193">
        <v>99505.0</v>
      </c>
      <c r="R25" s="193">
        <v>0.0</v>
      </c>
      <c r="S25" s="193">
        <v>492158.0</v>
      </c>
      <c r="T25" s="193">
        <v>0.0</v>
      </c>
      <c r="U25" s="193">
        <v>112936.0</v>
      </c>
      <c r="V25" s="193">
        <v>0.0</v>
      </c>
      <c r="W25" s="193">
        <v>115195.0</v>
      </c>
      <c r="X25" s="193"/>
      <c r="Y25" s="193">
        <v>0.0</v>
      </c>
      <c r="Z25" s="193"/>
      <c r="AA25" s="193">
        <v>299622.0</v>
      </c>
      <c r="AB25" s="193"/>
      <c r="AC25" s="193">
        <v>0.0</v>
      </c>
      <c r="AD25" s="193"/>
      <c r="AE25" s="193">
        <v>305615.0</v>
      </c>
      <c r="AF25" s="193">
        <v>0.0</v>
      </c>
      <c r="AG25" s="193">
        <v>311727.0</v>
      </c>
      <c r="AH25" s="193">
        <v>0.0</v>
      </c>
      <c r="AI25" s="193">
        <v>43313.0</v>
      </c>
      <c r="AJ25" s="193">
        <v>0.0</v>
      </c>
      <c r="AK25" s="193">
        <v>6126.0</v>
      </c>
      <c r="AL25" s="193">
        <v>0.0</v>
      </c>
      <c r="AM25" s="193">
        <v>174666.0</v>
      </c>
      <c r="AN25" s="193">
        <v>0.0</v>
      </c>
      <c r="AO25" s="193">
        <v>0.0</v>
      </c>
      <c r="AP25" s="193">
        <v>0.0</v>
      </c>
      <c r="AQ25" s="193">
        <v>0.0</v>
      </c>
      <c r="AR25" s="193">
        <v>0.0</v>
      </c>
      <c r="AS25" s="193">
        <v>0.0</v>
      </c>
      <c r="AT25" s="193">
        <v>0.0</v>
      </c>
      <c r="AU25" s="193">
        <v>0.0</v>
      </c>
      <c r="AV25" s="193">
        <v>0.0</v>
      </c>
      <c r="AW25" s="193">
        <v>0.0</v>
      </c>
      <c r="AX25" s="193">
        <v>0.0</v>
      </c>
      <c r="AY25" s="193">
        <v>662380.0</v>
      </c>
      <c r="AZ25" s="193">
        <v>0.0</v>
      </c>
      <c r="BA25" s="193">
        <v>0.0</v>
      </c>
      <c r="BB25" s="193">
        <v>0.0</v>
      </c>
      <c r="BC25" s="193">
        <v>0.0</v>
      </c>
      <c r="BD25" s="193">
        <v>0.0</v>
      </c>
      <c r="BE25" s="193">
        <v>0.0</v>
      </c>
      <c r="BF25" s="193">
        <v>0.0</v>
      </c>
      <c r="BG25" s="193">
        <v>54932.0</v>
      </c>
      <c r="BH25" s="193">
        <v>0.0</v>
      </c>
      <c r="BI25" s="193">
        <v>7769.0</v>
      </c>
      <c r="BJ25" s="193">
        <v>0.0</v>
      </c>
      <c r="BK25" s="196">
        <v>0.0</v>
      </c>
      <c r="BL25" s="197">
        <v>3372582.0</v>
      </c>
    </row>
    <row r="26" ht="12.75" customHeight="1">
      <c r="A26" s="149"/>
      <c r="B26" s="149"/>
      <c r="C26" s="149"/>
      <c r="D26" s="149"/>
      <c r="E26" s="150"/>
      <c r="F26" s="150"/>
      <c r="G26" s="150"/>
      <c r="H26" s="150"/>
      <c r="I26" s="150"/>
      <c r="J26" s="150"/>
      <c r="K26" s="150"/>
      <c r="L26" s="150"/>
      <c r="M26" s="150"/>
      <c r="N26" s="150"/>
      <c r="O26" s="150"/>
      <c r="P26" s="150"/>
      <c r="Q26" s="150"/>
      <c r="R26" s="150"/>
      <c r="S26" s="150"/>
      <c r="T26" s="150"/>
      <c r="U26" s="150"/>
      <c r="V26" s="150"/>
      <c r="W26" s="150"/>
      <c r="X26" s="150"/>
      <c r="Y26" s="150"/>
      <c r="Z26" s="150"/>
      <c r="AA26" s="150"/>
      <c r="AB26" s="150"/>
      <c r="AC26" s="150"/>
      <c r="AD26" s="150"/>
      <c r="AE26" s="150"/>
      <c r="AF26" s="150"/>
      <c r="AG26" s="150"/>
      <c r="AH26" s="150"/>
      <c r="AI26" s="150"/>
      <c r="AJ26" s="150"/>
      <c r="AK26" s="150"/>
      <c r="AL26" s="150"/>
      <c r="AM26" s="150"/>
      <c r="AN26" s="150"/>
      <c r="AO26" s="150"/>
      <c r="AP26" s="150"/>
      <c r="AQ26" s="150"/>
      <c r="AR26" s="150"/>
      <c r="AS26" s="150"/>
      <c r="AT26" s="150"/>
      <c r="AU26" s="150"/>
      <c r="AV26" s="150"/>
      <c r="AW26" s="150"/>
      <c r="AX26" s="150"/>
      <c r="AY26" s="150"/>
      <c r="AZ26" s="150"/>
      <c r="BA26" s="150"/>
      <c r="BB26" s="150"/>
      <c r="BC26" s="150"/>
      <c r="BD26" s="150"/>
      <c r="BE26" s="150"/>
      <c r="BF26" s="150"/>
      <c r="BG26" s="150"/>
      <c r="BH26" s="150"/>
      <c r="BI26" s="150"/>
      <c r="BJ26" s="150"/>
      <c r="BK26" s="150"/>
      <c r="BL26" s="150"/>
    </row>
    <row r="27" ht="12.75" customHeight="1">
      <c r="A27" s="151">
        <v>4.3</v>
      </c>
      <c r="B27" s="152" t="s">
        <v>412</v>
      </c>
      <c r="C27" s="153"/>
      <c r="D27" s="154"/>
      <c r="E27" s="155"/>
      <c r="F27" s="155"/>
      <c r="G27" s="155"/>
      <c r="H27" s="155"/>
      <c r="I27" s="155"/>
      <c r="J27" s="155"/>
      <c r="K27" s="155"/>
      <c r="L27" s="155"/>
      <c r="M27" s="155"/>
      <c r="N27" s="155"/>
      <c r="O27" s="155"/>
      <c r="P27" s="155"/>
      <c r="Q27" s="155"/>
      <c r="R27" s="155"/>
      <c r="S27" s="155"/>
      <c r="T27" s="155"/>
      <c r="U27" s="155"/>
      <c r="V27" s="155"/>
      <c r="W27" s="155"/>
      <c r="X27" s="155"/>
      <c r="Y27" s="155"/>
      <c r="Z27" s="155"/>
      <c r="AA27" s="155"/>
      <c r="AB27" s="155"/>
      <c r="AC27" s="155"/>
      <c r="AD27" s="155"/>
      <c r="AE27" s="155"/>
      <c r="AF27" s="155"/>
      <c r="AG27" s="155"/>
      <c r="AH27" s="155"/>
      <c r="AI27" s="155"/>
      <c r="AJ27" s="155"/>
      <c r="AK27" s="155"/>
      <c r="AL27" s="155"/>
      <c r="AM27" s="155"/>
      <c r="AN27" s="155"/>
      <c r="AO27" s="155"/>
      <c r="AP27" s="155"/>
      <c r="AQ27" s="155"/>
      <c r="AR27" s="155"/>
      <c r="AS27" s="155"/>
      <c r="AT27" s="155"/>
      <c r="AU27" s="155"/>
      <c r="AV27" s="155"/>
      <c r="AW27" s="155"/>
      <c r="AX27" s="155"/>
      <c r="AY27" s="155"/>
      <c r="AZ27" s="155"/>
      <c r="BA27" s="155"/>
      <c r="BB27" s="155"/>
      <c r="BC27" s="155"/>
      <c r="BD27" s="155"/>
      <c r="BE27" s="155"/>
      <c r="BF27" s="155"/>
      <c r="BG27" s="155"/>
      <c r="BH27" s="155"/>
      <c r="BI27" s="155"/>
      <c r="BJ27" s="155"/>
      <c r="BK27" s="155"/>
      <c r="BL27" s="156"/>
    </row>
    <row r="28" ht="12.75" customHeight="1">
      <c r="A28" s="157" t="s">
        <v>413</v>
      </c>
      <c r="B28" s="158" t="s">
        <v>414</v>
      </c>
      <c r="C28" s="201"/>
      <c r="D28" s="202"/>
      <c r="E28" s="204"/>
      <c r="F28" s="204"/>
      <c r="G28" s="204"/>
      <c r="H28" s="204"/>
      <c r="I28" s="204"/>
      <c r="J28" s="204"/>
      <c r="K28" s="204"/>
      <c r="L28" s="204"/>
      <c r="M28" s="204"/>
      <c r="N28" s="204"/>
      <c r="O28" s="204"/>
      <c r="P28" s="204"/>
      <c r="Q28" s="204">
        <v>29851.0</v>
      </c>
      <c r="R28" s="204"/>
      <c r="S28" s="204">
        <v>30448.0</v>
      </c>
      <c r="T28" s="204"/>
      <c r="U28" s="204">
        <v>31057.0</v>
      </c>
      <c r="V28" s="204"/>
      <c r="W28" s="204">
        <v>31679.0</v>
      </c>
      <c r="X28" s="204"/>
      <c r="Y28" s="204">
        <v>32312.0</v>
      </c>
      <c r="Z28" s="204"/>
      <c r="AA28" s="204">
        <v>32958.0</v>
      </c>
      <c r="AB28" s="204"/>
      <c r="AC28" s="204"/>
      <c r="AD28" s="204"/>
      <c r="AE28" s="204">
        <v>33618.0</v>
      </c>
      <c r="AF28" s="204"/>
      <c r="AG28" s="204">
        <v>34290.0</v>
      </c>
      <c r="AH28" s="204"/>
      <c r="AI28" s="204">
        <v>34976.0</v>
      </c>
      <c r="AJ28" s="204"/>
      <c r="AK28" s="204">
        <v>35675.0</v>
      </c>
      <c r="AL28" s="204"/>
      <c r="AM28" s="204">
        <v>36389.0</v>
      </c>
      <c r="AN28" s="204"/>
      <c r="AO28" s="204">
        <v>37117.0</v>
      </c>
      <c r="AP28" s="204"/>
      <c r="AQ28" s="204"/>
      <c r="AR28" s="204"/>
      <c r="AS28" s="204"/>
      <c r="AT28" s="204"/>
      <c r="AU28" s="204"/>
      <c r="AV28" s="204"/>
      <c r="AW28" s="204"/>
      <c r="AX28" s="204"/>
      <c r="AY28" s="204"/>
      <c r="AZ28" s="204"/>
      <c r="BA28" s="204"/>
      <c r="BB28" s="204"/>
      <c r="BC28" s="204"/>
      <c r="BD28" s="204"/>
      <c r="BE28" s="204"/>
      <c r="BF28" s="204"/>
      <c r="BG28" s="204"/>
      <c r="BH28" s="204"/>
      <c r="BI28" s="204"/>
      <c r="BJ28" s="204"/>
      <c r="BK28" s="205"/>
      <c r="BL28" s="142">
        <v>400370.0</v>
      </c>
    </row>
    <row r="29" ht="12.75" customHeight="1">
      <c r="A29" s="163" t="s">
        <v>415</v>
      </c>
      <c r="B29" s="110" t="s">
        <v>416</v>
      </c>
      <c r="C29" s="206"/>
      <c r="D29" s="20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67"/>
      <c r="AU29" s="67"/>
      <c r="AV29" s="67"/>
      <c r="AW29" s="67"/>
      <c r="AX29" s="67"/>
      <c r="AY29" s="67"/>
      <c r="AZ29" s="67"/>
      <c r="BA29" s="67"/>
      <c r="BB29" s="67"/>
      <c r="BC29" s="67">
        <v>56847.0</v>
      </c>
      <c r="BD29" s="67"/>
      <c r="BE29" s="67">
        <v>57984.0</v>
      </c>
      <c r="BF29" s="67"/>
      <c r="BG29" s="67">
        <v>59144.0</v>
      </c>
      <c r="BH29" s="67"/>
      <c r="BI29" s="67">
        <v>60326.0</v>
      </c>
      <c r="BJ29" s="67"/>
      <c r="BK29" s="208">
        <v>61533.0</v>
      </c>
      <c r="BL29" s="142">
        <v>295834.0</v>
      </c>
    </row>
    <row r="30" ht="12.75" customHeight="1">
      <c r="A30" s="168" t="s">
        <v>417</v>
      </c>
      <c r="B30" s="169" t="s">
        <v>418</v>
      </c>
      <c r="C30" s="209">
        <v>27000.0</v>
      </c>
      <c r="D30" s="210"/>
      <c r="E30" s="211">
        <v>27810.0</v>
      </c>
      <c r="F30" s="211"/>
      <c r="G30" s="211">
        <v>28644.300000000003</v>
      </c>
      <c r="H30" s="211"/>
      <c r="I30" s="211">
        <v>29503.629</v>
      </c>
      <c r="J30" s="211"/>
      <c r="K30" s="211">
        <v>30388.73787</v>
      </c>
      <c r="L30" s="211"/>
      <c r="M30" s="211">
        <v>31300.400006099997</v>
      </c>
      <c r="N30" s="211"/>
      <c r="O30" s="211">
        <v>32239.412006283</v>
      </c>
      <c r="P30" s="211"/>
      <c r="Q30" s="211">
        <v>33206.594366471494</v>
      </c>
      <c r="R30" s="211"/>
      <c r="S30" s="211">
        <v>34202.79219746564</v>
      </c>
      <c r="T30" s="211"/>
      <c r="U30" s="211">
        <v>35228.87596338961</v>
      </c>
      <c r="V30" s="211"/>
      <c r="W30" s="211">
        <v>36285.7422422913</v>
      </c>
      <c r="X30" s="211"/>
      <c r="Y30" s="211">
        <v>37374.31450956004</v>
      </c>
      <c r="Z30" s="211"/>
      <c r="AA30" s="211">
        <v>38495.543944846846</v>
      </c>
      <c r="AB30" s="211"/>
      <c r="AC30" s="211">
        <v>39650.41026319225</v>
      </c>
      <c r="AD30" s="211"/>
      <c r="AE30" s="211">
        <v>39650.41026319225</v>
      </c>
      <c r="AF30" s="211"/>
      <c r="AG30" s="211">
        <v>40839.92257108801</v>
      </c>
      <c r="AH30" s="211"/>
      <c r="AI30" s="211">
        <v>42065.120248220665</v>
      </c>
      <c r="AJ30" s="211"/>
      <c r="AK30" s="211">
        <v>43327.07385566729</v>
      </c>
      <c r="AL30" s="211"/>
      <c r="AM30" s="211">
        <v>44626.8860713373</v>
      </c>
      <c r="AN30" s="211"/>
      <c r="AO30" s="211">
        <v>45965.692653477425</v>
      </c>
      <c r="AP30" s="211"/>
      <c r="AQ30" s="211">
        <v>47344.66343308174</v>
      </c>
      <c r="AR30" s="211"/>
      <c r="AS30" s="211">
        <v>48765.0033360742</v>
      </c>
      <c r="AT30" s="211"/>
      <c r="AU30" s="211">
        <v>50227.95343615643</v>
      </c>
      <c r="AV30" s="211"/>
      <c r="AW30" s="211">
        <v>51734.792039241125</v>
      </c>
      <c r="AX30" s="211"/>
      <c r="AY30" s="211">
        <v>53286.83580041836</v>
      </c>
      <c r="AZ30" s="211"/>
      <c r="BA30" s="211">
        <v>54885.44087443091</v>
      </c>
      <c r="BB30" s="211"/>
      <c r="BC30" s="211">
        <v>56532.00410066384</v>
      </c>
      <c r="BD30" s="211"/>
      <c r="BE30" s="211">
        <v>58227.96422368376</v>
      </c>
      <c r="BF30" s="211"/>
      <c r="BG30" s="211">
        <v>59974.80315039428</v>
      </c>
      <c r="BH30" s="211"/>
      <c r="BI30" s="211">
        <v>61774.047244906105</v>
      </c>
      <c r="BJ30" s="211"/>
      <c r="BK30" s="212">
        <v>63627.26866225329</v>
      </c>
      <c r="BL30" s="142">
        <v>1324186.6343338871</v>
      </c>
    </row>
    <row r="31" ht="12.75" customHeight="1">
      <c r="A31" s="174" t="s">
        <v>419</v>
      </c>
      <c r="B31" s="103" t="s">
        <v>420</v>
      </c>
      <c r="C31" s="213">
        <v>2200.0</v>
      </c>
      <c r="D31" s="214"/>
      <c r="E31" s="215">
        <v>2266.0</v>
      </c>
      <c r="F31" s="215"/>
      <c r="G31" s="215">
        <v>2333.98</v>
      </c>
      <c r="H31" s="215"/>
      <c r="I31" s="215">
        <v>2403.9994</v>
      </c>
      <c r="J31" s="215"/>
      <c r="K31" s="215">
        <v>2476.119382</v>
      </c>
      <c r="L31" s="215"/>
      <c r="M31" s="215">
        <v>2550.402963460001</v>
      </c>
      <c r="N31" s="215"/>
      <c r="O31" s="215">
        <v>2626.915052363801</v>
      </c>
      <c r="P31" s="215"/>
      <c r="Q31" s="215">
        <v>2705.722503934715</v>
      </c>
      <c r="R31" s="215"/>
      <c r="S31" s="215">
        <v>2786.894179052756</v>
      </c>
      <c r="T31" s="215"/>
      <c r="U31" s="215">
        <v>2870.501004424339</v>
      </c>
      <c r="V31" s="215"/>
      <c r="W31" s="215">
        <v>2956.616034557069</v>
      </c>
      <c r="X31" s="215"/>
      <c r="Y31" s="215">
        <v>3045.314515593781</v>
      </c>
      <c r="Z31" s="215"/>
      <c r="AA31" s="215">
        <v>3136.673951061595</v>
      </c>
      <c r="AB31" s="215"/>
      <c r="AC31" s="215">
        <v>3230.774169593443</v>
      </c>
      <c r="AD31" s="215"/>
      <c r="AE31" s="215">
        <v>3230.774169593443</v>
      </c>
      <c r="AF31" s="215"/>
      <c r="AG31" s="215">
        <v>3327.697394681246</v>
      </c>
      <c r="AH31" s="215"/>
      <c r="AI31" s="215">
        <v>3427.528316521684</v>
      </c>
      <c r="AJ31" s="215"/>
      <c r="AK31" s="215">
        <v>3530.354166017335</v>
      </c>
      <c r="AL31" s="215"/>
      <c r="AM31" s="215">
        <v>3636.264790997855</v>
      </c>
      <c r="AN31" s="215"/>
      <c r="AO31" s="215">
        <v>3745.35273472779</v>
      </c>
      <c r="AP31" s="215"/>
      <c r="AQ31" s="215">
        <v>3857.713316769624</v>
      </c>
      <c r="AR31" s="215"/>
      <c r="AS31" s="215">
        <v>3973.444716272713</v>
      </c>
      <c r="AT31" s="215"/>
      <c r="AU31" s="215">
        <v>4092.648057760895</v>
      </c>
      <c r="AV31" s="215"/>
      <c r="AW31" s="215">
        <v>4215.427499493722</v>
      </c>
      <c r="AX31" s="215"/>
      <c r="AY31" s="215">
        <v>4341.890324478534</v>
      </c>
      <c r="AZ31" s="215"/>
      <c r="BA31" s="215">
        <v>4472.1470342128905</v>
      </c>
      <c r="BB31" s="215"/>
      <c r="BC31" s="215">
        <v>4606.3114452392765</v>
      </c>
      <c r="BD31" s="215"/>
      <c r="BE31" s="215">
        <v>4744.500788596456</v>
      </c>
      <c r="BF31" s="215"/>
      <c r="BG31" s="215">
        <v>4886.83581225435</v>
      </c>
      <c r="BH31" s="215"/>
      <c r="BI31" s="215">
        <v>5033.44088662198</v>
      </c>
      <c r="BJ31" s="215"/>
      <c r="BK31" s="216">
        <v>5184.444113220639</v>
      </c>
      <c r="BL31" s="142">
        <v>107896.68872350191</v>
      </c>
    </row>
    <row r="32" ht="12.75" customHeight="1">
      <c r="A32" s="163" t="s">
        <v>421</v>
      </c>
      <c r="B32" s="110" t="s">
        <v>422</v>
      </c>
      <c r="C32" s="217">
        <v>2200.0</v>
      </c>
      <c r="D32" s="218"/>
      <c r="E32" s="215">
        <v>2266.0</v>
      </c>
      <c r="F32" s="215"/>
      <c r="G32" s="215">
        <v>2333.98</v>
      </c>
      <c r="H32" s="215"/>
      <c r="I32" s="215">
        <v>2403.9994</v>
      </c>
      <c r="J32" s="215"/>
      <c r="K32" s="215">
        <v>2476.119382</v>
      </c>
      <c r="L32" s="215"/>
      <c r="M32" s="215">
        <v>2550.402963460001</v>
      </c>
      <c r="N32" s="215"/>
      <c r="O32" s="215">
        <v>2626.915052363801</v>
      </c>
      <c r="P32" s="215"/>
      <c r="Q32" s="215">
        <v>2705.722503934715</v>
      </c>
      <c r="R32" s="215"/>
      <c r="S32" s="215">
        <v>2786.894179052756</v>
      </c>
      <c r="T32" s="215"/>
      <c r="U32" s="215">
        <v>2870.501004424339</v>
      </c>
      <c r="V32" s="215"/>
      <c r="W32" s="215">
        <v>2956.616034557069</v>
      </c>
      <c r="X32" s="215"/>
      <c r="Y32" s="215">
        <v>3045.314515593781</v>
      </c>
      <c r="Z32" s="215"/>
      <c r="AA32" s="215">
        <v>3136.673951061595</v>
      </c>
      <c r="AB32" s="215"/>
      <c r="AC32" s="215">
        <v>3230.774169593443</v>
      </c>
      <c r="AD32" s="215"/>
      <c r="AE32" s="215">
        <v>3230.774169593443</v>
      </c>
      <c r="AF32" s="215"/>
      <c r="AG32" s="215">
        <v>3327.697394681246</v>
      </c>
      <c r="AH32" s="215"/>
      <c r="AI32" s="215">
        <v>3427.528316521684</v>
      </c>
      <c r="AJ32" s="215"/>
      <c r="AK32" s="215">
        <v>3530.354166017335</v>
      </c>
      <c r="AL32" s="215"/>
      <c r="AM32" s="215">
        <v>3636.264790997855</v>
      </c>
      <c r="AN32" s="215"/>
      <c r="AO32" s="215">
        <v>3745.35273472779</v>
      </c>
      <c r="AP32" s="215"/>
      <c r="AQ32" s="215">
        <v>3857.713316769624</v>
      </c>
      <c r="AR32" s="215"/>
      <c r="AS32" s="215">
        <v>3973.444716272713</v>
      </c>
      <c r="AT32" s="215"/>
      <c r="AU32" s="215">
        <v>4092.648057760895</v>
      </c>
      <c r="AV32" s="215"/>
      <c r="AW32" s="215">
        <v>4215.427499493722</v>
      </c>
      <c r="AX32" s="215"/>
      <c r="AY32" s="215">
        <v>4341.890324478534</v>
      </c>
      <c r="AZ32" s="215"/>
      <c r="BA32" s="215">
        <v>4472.1470342128905</v>
      </c>
      <c r="BB32" s="215"/>
      <c r="BC32" s="215">
        <v>4606.3114452392765</v>
      </c>
      <c r="BD32" s="215"/>
      <c r="BE32" s="215">
        <v>4744.500788596456</v>
      </c>
      <c r="BF32" s="215"/>
      <c r="BG32" s="215">
        <v>4886.83581225435</v>
      </c>
      <c r="BH32" s="215"/>
      <c r="BI32" s="215">
        <v>5033.44088662198</v>
      </c>
      <c r="BJ32" s="215"/>
      <c r="BK32" s="216">
        <v>5184.444113220639</v>
      </c>
      <c r="BL32" s="142">
        <v>107896.68872350191</v>
      </c>
    </row>
    <row r="33" ht="12.75" customHeight="1">
      <c r="A33" s="183" t="s">
        <v>423</v>
      </c>
      <c r="B33" s="184" t="s">
        <v>424</v>
      </c>
      <c r="C33" s="219">
        <v>2499.0</v>
      </c>
      <c r="D33" s="220"/>
      <c r="E33" s="221">
        <v>2549.0</v>
      </c>
      <c r="F33" s="221"/>
      <c r="G33" s="221">
        <v>2600.0</v>
      </c>
      <c r="H33" s="221"/>
      <c r="I33" s="221">
        <v>2652.0</v>
      </c>
      <c r="J33" s="221"/>
      <c r="K33" s="221">
        <v>2705.0</v>
      </c>
      <c r="L33" s="221"/>
      <c r="M33" s="221">
        <v>2759.0</v>
      </c>
      <c r="N33" s="221"/>
      <c r="O33" s="221">
        <v>2814.0</v>
      </c>
      <c r="P33" s="221"/>
      <c r="Q33" s="221">
        <v>2871.0</v>
      </c>
      <c r="R33" s="221"/>
      <c r="S33" s="221">
        <v>2928.0</v>
      </c>
      <c r="T33" s="221"/>
      <c r="U33" s="221">
        <v>2987.0</v>
      </c>
      <c r="V33" s="221"/>
      <c r="W33" s="221">
        <v>3046.0</v>
      </c>
      <c r="X33" s="221"/>
      <c r="Y33" s="221">
        <v>3107.0</v>
      </c>
      <c r="Z33" s="221"/>
      <c r="AA33" s="221">
        <v>3169.0</v>
      </c>
      <c r="AB33" s="221"/>
      <c r="AC33" s="221"/>
      <c r="AD33" s="221"/>
      <c r="AE33" s="221">
        <v>3233.0</v>
      </c>
      <c r="AF33" s="221"/>
      <c r="AG33" s="221">
        <v>3297.0</v>
      </c>
      <c r="AH33" s="221"/>
      <c r="AI33" s="221">
        <v>3363.0</v>
      </c>
      <c r="AJ33" s="221"/>
      <c r="AK33" s="221">
        <v>3431.0</v>
      </c>
      <c r="AL33" s="221"/>
      <c r="AM33" s="221">
        <v>3499.0</v>
      </c>
      <c r="AN33" s="221"/>
      <c r="AO33" s="221">
        <v>5569.0</v>
      </c>
      <c r="AP33" s="221"/>
      <c r="AQ33" s="221">
        <v>3641.0</v>
      </c>
      <c r="AR33" s="221"/>
      <c r="AS33" s="221">
        <v>3713.0</v>
      </c>
      <c r="AT33" s="221"/>
      <c r="AU33" s="221">
        <v>3788.0</v>
      </c>
      <c r="AV33" s="221"/>
      <c r="AW33" s="221">
        <v>3863.0</v>
      </c>
      <c r="AX33" s="221"/>
      <c r="AY33" s="221">
        <v>3941.0</v>
      </c>
      <c r="AZ33" s="221"/>
      <c r="BA33" s="221">
        <v>4019.0</v>
      </c>
      <c r="BB33" s="221"/>
      <c r="BC33" s="221">
        <v>4100.0</v>
      </c>
      <c r="BD33" s="221"/>
      <c r="BE33" s="221">
        <v>4182.0</v>
      </c>
      <c r="BF33" s="221"/>
      <c r="BG33" s="221">
        <v>4266.0</v>
      </c>
      <c r="BH33" s="221"/>
      <c r="BI33" s="221">
        <v>4351.0</v>
      </c>
      <c r="BJ33" s="221"/>
      <c r="BK33" s="222">
        <v>4438.0</v>
      </c>
      <c r="BL33" s="142">
        <v>103380.0</v>
      </c>
    </row>
    <row r="34" ht="12.75" customHeight="1">
      <c r="A34" s="144"/>
      <c r="B34" s="145"/>
      <c r="C34" s="146">
        <v>33899.0</v>
      </c>
      <c r="D34" s="146">
        <v>0.0</v>
      </c>
      <c r="E34" s="146">
        <v>34891.0</v>
      </c>
      <c r="F34" s="146">
        <v>0.0</v>
      </c>
      <c r="G34" s="146">
        <v>35912.26</v>
      </c>
      <c r="H34" s="146">
        <v>0.0</v>
      </c>
      <c r="I34" s="146">
        <v>36963.6278</v>
      </c>
      <c r="J34" s="146">
        <v>0.0</v>
      </c>
      <c r="K34" s="146">
        <v>38045.976634</v>
      </c>
      <c r="L34" s="146">
        <v>0.0</v>
      </c>
      <c r="M34" s="146">
        <v>39160.20593302</v>
      </c>
      <c r="N34" s="146">
        <v>0.0</v>
      </c>
      <c r="O34" s="146">
        <v>40307.2421110106</v>
      </c>
      <c r="P34" s="146">
        <v>0.0</v>
      </c>
      <c r="Q34" s="146">
        <v>41489.03937434093</v>
      </c>
      <c r="R34" s="146">
        <v>0.0</v>
      </c>
      <c r="S34" s="146">
        <v>42704.58055557115</v>
      </c>
      <c r="T34" s="146">
        <v>0.0</v>
      </c>
      <c r="U34" s="146">
        <v>43956.87797223829</v>
      </c>
      <c r="V34" s="146">
        <v>0.0</v>
      </c>
      <c r="W34" s="146">
        <v>45244.974311405436</v>
      </c>
      <c r="X34" s="146"/>
      <c r="Y34" s="146">
        <v>46571.943540747605</v>
      </c>
      <c r="Z34" s="146"/>
      <c r="AA34" s="146">
        <v>47937.89184697004</v>
      </c>
      <c r="AB34" s="146"/>
      <c r="AC34" s="146">
        <v>46111.95860237914</v>
      </c>
      <c r="AD34" s="146"/>
      <c r="AE34" s="146">
        <v>49344.95860237914</v>
      </c>
      <c r="AF34" s="146">
        <v>0.0</v>
      </c>
      <c r="AG34" s="146">
        <v>50792.31736045051</v>
      </c>
      <c r="AH34" s="146">
        <v>0.0</v>
      </c>
      <c r="AI34" s="146">
        <v>52283.17688126403</v>
      </c>
      <c r="AJ34" s="146">
        <v>0.0</v>
      </c>
      <c r="AK34" s="146">
        <v>53818.78218770196</v>
      </c>
      <c r="AL34" s="146">
        <v>0.0</v>
      </c>
      <c r="AM34" s="146">
        <v>55398.41565333302</v>
      </c>
      <c r="AN34" s="146">
        <v>0.0</v>
      </c>
      <c r="AO34" s="146">
        <v>59025.39812293301</v>
      </c>
      <c r="AP34" s="146">
        <v>0.0</v>
      </c>
      <c r="AQ34" s="146">
        <v>58701.09006662099</v>
      </c>
      <c r="AR34" s="146">
        <v>0.0</v>
      </c>
      <c r="AS34" s="146">
        <v>60424.89276861963</v>
      </c>
      <c r="AT34" s="146">
        <v>0.0</v>
      </c>
      <c r="AU34" s="146">
        <v>62201.24955167822</v>
      </c>
      <c r="AV34" s="146">
        <v>0.0</v>
      </c>
      <c r="AW34" s="146">
        <v>64028.64703822857</v>
      </c>
      <c r="AX34" s="146">
        <v>0.0</v>
      </c>
      <c r="AY34" s="146">
        <v>65911.61644937543</v>
      </c>
      <c r="AZ34" s="146">
        <v>0.0</v>
      </c>
      <c r="BA34" s="146">
        <v>67848.73494285668</v>
      </c>
      <c r="BB34" s="146">
        <v>0.0</v>
      </c>
      <c r="BC34" s="146">
        <v>69844.6269911424</v>
      </c>
      <c r="BD34" s="146">
        <v>0.0</v>
      </c>
      <c r="BE34" s="146">
        <v>71898.96580087667</v>
      </c>
      <c r="BF34" s="146">
        <v>0.0</v>
      </c>
      <c r="BG34" s="146">
        <v>74014.47477490298</v>
      </c>
      <c r="BH34" s="146">
        <v>0.0</v>
      </c>
      <c r="BI34" s="146">
        <v>76191.92901815004</v>
      </c>
      <c r="BJ34" s="146">
        <v>0.0</v>
      </c>
      <c r="BK34" s="147">
        <v>78434.15688869458</v>
      </c>
      <c r="BL34" s="197">
        <v>1643360.011780891</v>
      </c>
    </row>
    <row r="35" ht="12.75" customHeight="1">
      <c r="A35" s="149"/>
      <c r="B35" s="149"/>
      <c r="C35" s="149"/>
      <c r="D35" s="149"/>
      <c r="E35" s="150"/>
      <c r="F35" s="150"/>
      <c r="G35" s="150"/>
      <c r="H35" s="150"/>
      <c r="I35" s="150"/>
      <c r="J35" s="150"/>
      <c r="K35" s="150"/>
      <c r="L35" s="150"/>
      <c r="M35" s="150"/>
      <c r="N35" s="150"/>
      <c r="O35" s="150"/>
      <c r="P35" s="150"/>
      <c r="Q35" s="150"/>
      <c r="R35" s="150"/>
      <c r="S35" s="150"/>
      <c r="T35" s="150"/>
      <c r="U35" s="150"/>
      <c r="V35" s="150"/>
      <c r="W35" s="150"/>
      <c r="X35" s="150"/>
      <c r="Y35" s="150"/>
      <c r="Z35" s="150"/>
      <c r="AA35" s="150"/>
      <c r="AB35" s="150"/>
      <c r="AC35" s="150"/>
      <c r="AD35" s="150"/>
      <c r="AE35" s="150"/>
      <c r="AF35" s="150"/>
      <c r="AG35" s="150"/>
      <c r="AH35" s="150"/>
      <c r="AI35" s="150"/>
      <c r="AJ35" s="150"/>
      <c r="AK35" s="150"/>
      <c r="AL35" s="150"/>
      <c r="AM35" s="150"/>
      <c r="AN35" s="150"/>
      <c r="AO35" s="150"/>
      <c r="AP35" s="150"/>
      <c r="AQ35" s="150"/>
      <c r="AR35" s="150"/>
      <c r="AS35" s="150"/>
      <c r="AT35" s="150"/>
      <c r="AU35" s="150"/>
      <c r="AV35" s="150"/>
      <c r="AW35" s="150"/>
      <c r="AX35" s="150"/>
      <c r="AY35" s="150"/>
      <c r="AZ35" s="150"/>
      <c r="BA35" s="150"/>
      <c r="BB35" s="150"/>
      <c r="BC35" s="150"/>
      <c r="BD35" s="150"/>
      <c r="BE35" s="150"/>
      <c r="BF35" s="150"/>
      <c r="BG35" s="150"/>
      <c r="BH35" s="150"/>
      <c r="BI35" s="150"/>
      <c r="BJ35" s="150"/>
      <c r="BK35" s="150"/>
      <c r="BL35" s="150"/>
    </row>
    <row r="36" ht="12.75" customHeight="1">
      <c r="A36" s="151">
        <v>4.4</v>
      </c>
      <c r="B36" s="152" t="s">
        <v>427</v>
      </c>
      <c r="C36" s="153"/>
      <c r="D36" s="154"/>
      <c r="E36" s="155"/>
      <c r="F36" s="155"/>
      <c r="G36" s="155"/>
      <c r="H36" s="155"/>
      <c r="I36" s="155"/>
      <c r="J36" s="155"/>
      <c r="K36" s="155"/>
      <c r="L36" s="155"/>
      <c r="M36" s="155"/>
      <c r="N36" s="155"/>
      <c r="O36" s="155"/>
      <c r="P36" s="155"/>
      <c r="Q36" s="155"/>
      <c r="R36" s="155"/>
      <c r="S36" s="155"/>
      <c r="T36" s="155"/>
      <c r="U36" s="155"/>
      <c r="V36" s="155"/>
      <c r="W36" s="155"/>
      <c r="X36" s="155"/>
      <c r="Y36" s="155"/>
      <c r="Z36" s="155"/>
      <c r="AA36" s="155"/>
      <c r="AB36" s="155"/>
      <c r="AC36" s="155"/>
      <c r="AD36" s="155"/>
      <c r="AE36" s="155"/>
      <c r="AF36" s="155"/>
      <c r="AG36" s="155"/>
      <c r="AH36" s="155"/>
      <c r="AI36" s="155"/>
      <c r="AJ36" s="155"/>
      <c r="AK36" s="155"/>
      <c r="AL36" s="155"/>
      <c r="AM36" s="155"/>
      <c r="AN36" s="155"/>
      <c r="AO36" s="155"/>
      <c r="AP36" s="155"/>
      <c r="AQ36" s="155"/>
      <c r="AR36" s="155"/>
      <c r="AS36" s="155"/>
      <c r="AT36" s="155"/>
      <c r="AU36" s="155"/>
      <c r="AV36" s="155"/>
      <c r="AW36" s="155"/>
      <c r="AX36" s="155"/>
      <c r="AY36" s="155"/>
      <c r="AZ36" s="155"/>
      <c r="BA36" s="155"/>
      <c r="BB36" s="155"/>
      <c r="BC36" s="155"/>
      <c r="BD36" s="155"/>
      <c r="BE36" s="155"/>
      <c r="BF36" s="155"/>
      <c r="BG36" s="155"/>
      <c r="BH36" s="155"/>
      <c r="BI36" s="155"/>
      <c r="BJ36" s="155"/>
      <c r="BK36" s="155"/>
      <c r="BL36" s="156"/>
    </row>
    <row r="37" ht="12.75" customHeight="1">
      <c r="A37" s="157" t="s">
        <v>428</v>
      </c>
      <c r="B37" s="158" t="s">
        <v>429</v>
      </c>
      <c r="C37" s="201"/>
      <c r="D37" s="202"/>
      <c r="E37" s="204"/>
      <c r="F37" s="204"/>
      <c r="G37" s="204"/>
      <c r="H37" s="204"/>
      <c r="I37" s="204"/>
      <c r="J37" s="204"/>
      <c r="K37" s="204"/>
      <c r="L37" s="204"/>
      <c r="M37" s="204"/>
      <c r="N37" s="204"/>
      <c r="O37" s="204"/>
      <c r="P37" s="204"/>
      <c r="Q37" s="204"/>
      <c r="R37" s="204"/>
      <c r="S37" s="204"/>
      <c r="T37" s="204"/>
      <c r="U37" s="204"/>
      <c r="V37" s="204"/>
      <c r="W37" s="161">
        <v>464620.0</v>
      </c>
      <c r="X37" s="161"/>
      <c r="Y37" s="204"/>
      <c r="Z37" s="204"/>
      <c r="AA37" s="204"/>
      <c r="AB37" s="204"/>
      <c r="AC37" s="204"/>
      <c r="AD37" s="204"/>
      <c r="AE37" s="204"/>
      <c r="AF37" s="204"/>
      <c r="AG37" s="204"/>
      <c r="AH37" s="204"/>
      <c r="AI37" s="204"/>
      <c r="AJ37" s="204"/>
      <c r="AK37" s="204"/>
      <c r="AL37" s="204"/>
      <c r="AM37" s="204"/>
      <c r="AN37" s="204"/>
      <c r="AO37" s="204"/>
      <c r="AP37" s="204"/>
      <c r="AQ37" s="204"/>
      <c r="AR37" s="204"/>
      <c r="AS37" s="204"/>
      <c r="AT37" s="204"/>
      <c r="AU37" s="204"/>
      <c r="AV37" s="204"/>
      <c r="AW37" s="204"/>
      <c r="AX37" s="204"/>
      <c r="AY37" s="204"/>
      <c r="AZ37" s="204"/>
      <c r="BA37" s="204"/>
      <c r="BB37" s="204"/>
      <c r="BC37" s="204"/>
      <c r="BD37" s="204"/>
      <c r="BE37" s="204"/>
      <c r="BF37" s="204"/>
      <c r="BG37" s="204"/>
      <c r="BH37" s="204"/>
      <c r="BI37" s="204"/>
      <c r="BJ37" s="204"/>
      <c r="BK37" s="205"/>
      <c r="BL37" s="142">
        <v>464620.0</v>
      </c>
    </row>
    <row r="38" ht="12.75" customHeight="1">
      <c r="A38" s="163" t="s">
        <v>430</v>
      </c>
      <c r="B38" s="110" t="s">
        <v>431</v>
      </c>
      <c r="C38" s="164">
        <v>3696.0</v>
      </c>
      <c r="D38" s="165"/>
      <c r="E38" s="166">
        <v>3770.0</v>
      </c>
      <c r="F38" s="166"/>
      <c r="G38" s="166">
        <v>3845.0</v>
      </c>
      <c r="H38" s="166"/>
      <c r="I38" s="166">
        <v>3922.0</v>
      </c>
      <c r="J38" s="166"/>
      <c r="K38" s="166">
        <v>4001.0</v>
      </c>
      <c r="L38" s="166"/>
      <c r="M38" s="166">
        <v>4081.0</v>
      </c>
      <c r="N38" s="166"/>
      <c r="O38" s="166">
        <v>4162.0</v>
      </c>
      <c r="P38" s="166"/>
      <c r="Q38" s="166">
        <v>4246.0</v>
      </c>
      <c r="R38" s="166"/>
      <c r="S38" s="166">
        <v>4330.0</v>
      </c>
      <c r="T38" s="166"/>
      <c r="U38" s="166">
        <v>4417.0</v>
      </c>
      <c r="V38" s="166"/>
      <c r="W38" s="166">
        <v>4505.0</v>
      </c>
      <c r="X38" s="166"/>
      <c r="Y38" s="166">
        <v>4596.0</v>
      </c>
      <c r="Z38" s="166"/>
      <c r="AA38" s="166">
        <v>4687.0</v>
      </c>
      <c r="AB38" s="166"/>
      <c r="AC38" s="166"/>
      <c r="AD38" s="166"/>
      <c r="AE38" s="166">
        <v>4781.0</v>
      </c>
      <c r="AF38" s="166"/>
      <c r="AG38" s="166">
        <v>4877.0</v>
      </c>
      <c r="AH38" s="166"/>
      <c r="AI38" s="166">
        <v>4974.0</v>
      </c>
      <c r="AJ38" s="166"/>
      <c r="AK38" s="166">
        <v>5074.0</v>
      </c>
      <c r="AL38" s="166"/>
      <c r="AM38" s="166">
        <v>5175.0</v>
      </c>
      <c r="AN38" s="166"/>
      <c r="AO38" s="166">
        <v>5279.0</v>
      </c>
      <c r="AP38" s="166"/>
      <c r="AQ38" s="166">
        <v>5384.0</v>
      </c>
      <c r="AR38" s="166"/>
      <c r="AS38" s="166">
        <v>5492.0</v>
      </c>
      <c r="AT38" s="166"/>
      <c r="AU38" s="166">
        <v>5602.0</v>
      </c>
      <c r="AV38" s="166"/>
      <c r="AW38" s="166">
        <v>5714.0</v>
      </c>
      <c r="AX38" s="166"/>
      <c r="AY38" s="166">
        <v>5825.0</v>
      </c>
      <c r="AZ38" s="166"/>
      <c r="BA38" s="166">
        <v>5945.0</v>
      </c>
      <c r="BB38" s="166"/>
      <c r="BC38" s="166">
        <v>6064.0</v>
      </c>
      <c r="BD38" s="166"/>
      <c r="BE38" s="166">
        <v>6185.0</v>
      </c>
      <c r="BF38" s="166"/>
      <c r="BG38" s="166">
        <v>6309.0</v>
      </c>
      <c r="BH38" s="166"/>
      <c r="BI38" s="166">
        <v>6435.0</v>
      </c>
      <c r="BJ38" s="166"/>
      <c r="BK38" s="167">
        <v>6564.0</v>
      </c>
      <c r="BL38" s="142">
        <v>149937.0</v>
      </c>
    </row>
    <row r="39" ht="12.75" customHeight="1">
      <c r="A39" s="168" t="s">
        <v>432</v>
      </c>
      <c r="B39" s="169" t="s">
        <v>433</v>
      </c>
      <c r="C39" s="223"/>
      <c r="D39" s="224"/>
      <c r="E39" s="225"/>
      <c r="F39" s="225"/>
      <c r="G39" s="225"/>
      <c r="H39" s="225"/>
      <c r="I39" s="225"/>
      <c r="J39" s="225"/>
      <c r="K39" s="225"/>
      <c r="L39" s="225"/>
      <c r="M39" s="225"/>
      <c r="N39" s="225"/>
      <c r="O39" s="225"/>
      <c r="P39" s="225"/>
      <c r="Q39" s="225"/>
      <c r="R39" s="225"/>
      <c r="S39" s="225"/>
      <c r="T39" s="225"/>
      <c r="U39" s="225">
        <v>55213.0</v>
      </c>
      <c r="V39" s="225"/>
      <c r="W39" s="225">
        <v>56318.0</v>
      </c>
      <c r="X39" s="225"/>
      <c r="Y39" s="225">
        <v>57444.0</v>
      </c>
      <c r="Z39" s="225"/>
      <c r="AA39" s="225"/>
      <c r="AB39" s="225"/>
      <c r="AC39" s="225"/>
      <c r="AD39" s="225"/>
      <c r="AE39" s="225"/>
      <c r="AF39" s="225"/>
      <c r="AG39" s="225"/>
      <c r="AH39" s="225"/>
      <c r="AI39" s="225"/>
      <c r="AJ39" s="225"/>
      <c r="AK39" s="225"/>
      <c r="AL39" s="225"/>
      <c r="AM39" s="225"/>
      <c r="AN39" s="225"/>
      <c r="AO39" s="225"/>
      <c r="AP39" s="225"/>
      <c r="AQ39" s="225"/>
      <c r="AR39" s="225"/>
      <c r="AS39" s="225"/>
      <c r="AT39" s="225"/>
      <c r="AU39" s="225"/>
      <c r="AV39" s="225"/>
      <c r="AW39" s="225"/>
      <c r="AX39" s="225"/>
      <c r="AY39" s="225"/>
      <c r="AZ39" s="225"/>
      <c r="BA39" s="225"/>
      <c r="BB39" s="225"/>
      <c r="BC39" s="225"/>
      <c r="BD39" s="225"/>
      <c r="BE39" s="225"/>
      <c r="BF39" s="225"/>
      <c r="BG39" s="225"/>
      <c r="BH39" s="225"/>
      <c r="BI39" s="225"/>
      <c r="BJ39" s="225"/>
      <c r="BK39" s="226"/>
      <c r="BL39" s="142">
        <v>168975.0</v>
      </c>
    </row>
    <row r="40" ht="12.75" customHeight="1">
      <c r="A40" s="174" t="s">
        <v>434</v>
      </c>
      <c r="B40" s="103" t="s">
        <v>435</v>
      </c>
      <c r="C40" s="227"/>
      <c r="D40" s="228"/>
      <c r="E40" s="229"/>
      <c r="F40" s="229"/>
      <c r="G40" s="229"/>
      <c r="H40" s="229"/>
      <c r="I40" s="229"/>
      <c r="J40" s="229"/>
      <c r="K40" s="229"/>
      <c r="L40" s="229"/>
      <c r="M40" s="229"/>
      <c r="N40" s="229"/>
      <c r="O40" s="229"/>
      <c r="P40" s="229"/>
      <c r="Q40" s="229"/>
      <c r="R40" s="229"/>
      <c r="S40" s="229"/>
      <c r="T40" s="229"/>
      <c r="U40" s="229">
        <v>6776.0</v>
      </c>
      <c r="V40" s="229"/>
      <c r="W40" s="229"/>
      <c r="X40" s="229"/>
      <c r="Y40" s="229"/>
      <c r="Z40" s="229"/>
      <c r="AA40" s="229"/>
      <c r="AB40" s="229"/>
      <c r="AC40" s="229"/>
      <c r="AD40" s="229"/>
      <c r="AE40" s="229"/>
      <c r="AF40" s="229"/>
      <c r="AG40" s="229"/>
      <c r="AH40" s="229"/>
      <c r="AI40" s="229"/>
      <c r="AJ40" s="229"/>
      <c r="AK40" s="229">
        <v>48057.0</v>
      </c>
      <c r="AL40" s="229"/>
      <c r="AM40" s="229">
        <v>49018.0</v>
      </c>
      <c r="AN40" s="229"/>
      <c r="AO40" s="229">
        <v>49999.0</v>
      </c>
      <c r="AP40" s="229"/>
      <c r="AQ40" s="229"/>
      <c r="AR40" s="229"/>
      <c r="AS40" s="229"/>
      <c r="AT40" s="229"/>
      <c r="AU40" s="229"/>
      <c r="AV40" s="229"/>
      <c r="AW40" s="229"/>
      <c r="AX40" s="229"/>
      <c r="AY40" s="229"/>
      <c r="AZ40" s="229"/>
      <c r="BA40" s="229"/>
      <c r="BB40" s="229"/>
      <c r="BC40" s="229"/>
      <c r="BD40" s="229"/>
      <c r="BE40" s="229"/>
      <c r="BF40" s="229"/>
      <c r="BG40" s="229"/>
      <c r="BH40" s="229"/>
      <c r="BI40" s="229"/>
      <c r="BJ40" s="229"/>
      <c r="BK40" s="230"/>
      <c r="BL40" s="142">
        <v>153850.0</v>
      </c>
    </row>
    <row r="41" ht="12.75" customHeight="1">
      <c r="A41" s="183" t="s">
        <v>436</v>
      </c>
      <c r="B41" s="184" t="s">
        <v>437</v>
      </c>
      <c r="C41" s="219"/>
      <c r="D41" s="220"/>
      <c r="E41" s="231"/>
      <c r="F41" s="231"/>
      <c r="G41" s="231"/>
      <c r="H41" s="231"/>
      <c r="I41" s="231"/>
      <c r="J41" s="231"/>
      <c r="K41" s="231"/>
      <c r="L41" s="231"/>
      <c r="M41" s="231"/>
      <c r="N41" s="231"/>
      <c r="O41" s="231"/>
      <c r="P41" s="231"/>
      <c r="Q41" s="231"/>
      <c r="R41" s="231"/>
      <c r="S41" s="231"/>
      <c r="T41" s="231"/>
      <c r="U41" s="231">
        <v>74538.0</v>
      </c>
      <c r="V41" s="231"/>
      <c r="W41" s="231"/>
      <c r="X41" s="231"/>
      <c r="Y41" s="231"/>
      <c r="Z41" s="231"/>
      <c r="AA41" s="231">
        <v>44397.0</v>
      </c>
      <c r="AB41" s="231"/>
      <c r="AC41" s="231"/>
      <c r="AD41" s="231"/>
      <c r="AE41" s="231">
        <v>45285.0</v>
      </c>
      <c r="AF41" s="231"/>
      <c r="AG41" s="231">
        <v>46191.0</v>
      </c>
      <c r="AH41" s="231"/>
      <c r="AI41" s="231"/>
      <c r="AJ41" s="231"/>
      <c r="AK41" s="231"/>
      <c r="AL41" s="231"/>
      <c r="AM41" s="231"/>
      <c r="AN41" s="231"/>
      <c r="AO41" s="231"/>
      <c r="AP41" s="231"/>
      <c r="AQ41" s="231"/>
      <c r="AR41" s="231"/>
      <c r="AS41" s="231"/>
      <c r="AT41" s="231"/>
      <c r="AU41" s="231"/>
      <c r="AV41" s="231"/>
      <c r="AW41" s="231"/>
      <c r="AX41" s="231"/>
      <c r="AY41" s="231"/>
      <c r="AZ41" s="231"/>
      <c r="BA41" s="231"/>
      <c r="BB41" s="231"/>
      <c r="BC41" s="231"/>
      <c r="BD41" s="231"/>
      <c r="BE41" s="231"/>
      <c r="BF41" s="231"/>
      <c r="BG41" s="231"/>
      <c r="BH41" s="231"/>
      <c r="BI41" s="231"/>
      <c r="BJ41" s="231"/>
      <c r="BK41" s="232"/>
      <c r="BL41" s="142">
        <v>210411.0</v>
      </c>
    </row>
    <row r="42" ht="12.75" customHeight="1">
      <c r="A42" s="233"/>
      <c r="B42" s="234"/>
      <c r="C42" s="146">
        <v>3696.0</v>
      </c>
      <c r="D42" s="146">
        <v>0.0</v>
      </c>
      <c r="E42" s="146">
        <v>3770.0</v>
      </c>
      <c r="F42" s="146">
        <v>0.0</v>
      </c>
      <c r="G42" s="146">
        <v>3845.0</v>
      </c>
      <c r="H42" s="146">
        <v>0.0</v>
      </c>
      <c r="I42" s="146">
        <v>3922.0</v>
      </c>
      <c r="J42" s="146">
        <v>0.0</v>
      </c>
      <c r="K42" s="146">
        <v>4001.0</v>
      </c>
      <c r="L42" s="146">
        <v>0.0</v>
      </c>
      <c r="M42" s="146">
        <v>4081.0</v>
      </c>
      <c r="N42" s="146">
        <v>0.0</v>
      </c>
      <c r="O42" s="146">
        <v>4162.0</v>
      </c>
      <c r="P42" s="146">
        <v>0.0</v>
      </c>
      <c r="Q42" s="146">
        <v>4246.0</v>
      </c>
      <c r="R42" s="146">
        <v>0.0</v>
      </c>
      <c r="S42" s="146">
        <v>4330.0</v>
      </c>
      <c r="T42" s="146">
        <v>0.0</v>
      </c>
      <c r="U42" s="146">
        <v>140944.0</v>
      </c>
      <c r="V42" s="146">
        <v>0.0</v>
      </c>
      <c r="W42" s="146">
        <v>525443.0</v>
      </c>
      <c r="X42" s="146"/>
      <c r="Y42" s="146">
        <v>62040.0</v>
      </c>
      <c r="Z42" s="146"/>
      <c r="AA42" s="146">
        <v>49084.0</v>
      </c>
      <c r="AB42" s="146"/>
      <c r="AC42" s="146">
        <v>0.0</v>
      </c>
      <c r="AD42" s="146"/>
      <c r="AE42" s="146">
        <v>50066.0</v>
      </c>
      <c r="AF42" s="146">
        <v>0.0</v>
      </c>
      <c r="AG42" s="146">
        <v>51068.0</v>
      </c>
      <c r="AH42" s="146">
        <v>0.0</v>
      </c>
      <c r="AI42" s="146">
        <v>4974.0</v>
      </c>
      <c r="AJ42" s="146">
        <v>0.0</v>
      </c>
      <c r="AK42" s="146">
        <v>53131.0</v>
      </c>
      <c r="AL42" s="146">
        <v>0.0</v>
      </c>
      <c r="AM42" s="146">
        <v>54193.0</v>
      </c>
      <c r="AN42" s="146">
        <v>0.0</v>
      </c>
      <c r="AO42" s="146">
        <v>55278.0</v>
      </c>
      <c r="AP42" s="146">
        <v>0.0</v>
      </c>
      <c r="AQ42" s="146">
        <v>5384.0</v>
      </c>
      <c r="AR42" s="146">
        <v>0.0</v>
      </c>
      <c r="AS42" s="146">
        <v>5492.0</v>
      </c>
      <c r="AT42" s="146">
        <v>0.0</v>
      </c>
      <c r="AU42" s="146">
        <v>5602.0</v>
      </c>
      <c r="AV42" s="146">
        <v>0.0</v>
      </c>
      <c r="AW42" s="146">
        <v>5714.0</v>
      </c>
      <c r="AX42" s="146">
        <v>0.0</v>
      </c>
      <c r="AY42" s="146">
        <v>5825.0</v>
      </c>
      <c r="AZ42" s="146">
        <v>0.0</v>
      </c>
      <c r="BA42" s="146">
        <v>5945.0</v>
      </c>
      <c r="BB42" s="146">
        <v>0.0</v>
      </c>
      <c r="BC42" s="146">
        <v>6064.0</v>
      </c>
      <c r="BD42" s="146">
        <v>0.0</v>
      </c>
      <c r="BE42" s="146">
        <v>6185.0</v>
      </c>
      <c r="BF42" s="146">
        <v>0.0</v>
      </c>
      <c r="BG42" s="146">
        <v>6309.0</v>
      </c>
      <c r="BH42" s="146">
        <v>0.0</v>
      </c>
      <c r="BI42" s="146">
        <v>6435.0</v>
      </c>
      <c r="BJ42" s="146">
        <v>0.0</v>
      </c>
      <c r="BK42" s="147">
        <v>6564.0</v>
      </c>
      <c r="BL42" s="197">
        <v>1147793.0</v>
      </c>
    </row>
    <row r="43" ht="12.75" customHeight="1">
      <c r="A43" s="149"/>
      <c r="B43" s="149"/>
      <c r="C43" s="149"/>
      <c r="D43" s="149"/>
      <c r="E43" s="150"/>
      <c r="F43" s="150"/>
      <c r="G43" s="150"/>
      <c r="H43" s="150"/>
      <c r="I43" s="150"/>
      <c r="J43" s="150"/>
      <c r="K43" s="150"/>
      <c r="L43" s="150"/>
      <c r="M43" s="150"/>
      <c r="N43" s="150"/>
      <c r="O43" s="150"/>
      <c r="P43" s="150"/>
      <c r="Q43" s="150"/>
      <c r="R43" s="150"/>
      <c r="S43" s="150"/>
      <c r="T43" s="150"/>
      <c r="U43" s="150"/>
      <c r="V43" s="150"/>
      <c r="W43" s="150"/>
      <c r="X43" s="150"/>
      <c r="Y43" s="150"/>
      <c r="Z43" s="150"/>
      <c r="AA43" s="150"/>
      <c r="AB43" s="150"/>
      <c r="AC43" s="150"/>
      <c r="AD43" s="150"/>
      <c r="AE43" s="150"/>
      <c r="AF43" s="150"/>
      <c r="AG43" s="150"/>
      <c r="AH43" s="150"/>
      <c r="AI43" s="150"/>
      <c r="AJ43" s="150"/>
      <c r="AK43" s="150"/>
      <c r="AL43" s="150"/>
      <c r="AM43" s="150"/>
      <c r="AN43" s="150"/>
      <c r="AO43" s="150"/>
      <c r="AP43" s="150"/>
      <c r="AQ43" s="150"/>
      <c r="AR43" s="150"/>
      <c r="AS43" s="150"/>
      <c r="AT43" s="150"/>
      <c r="AU43" s="150"/>
      <c r="AV43" s="150"/>
      <c r="AW43" s="150"/>
      <c r="AX43" s="150"/>
      <c r="AY43" s="150"/>
      <c r="AZ43" s="150"/>
      <c r="BA43" s="150"/>
      <c r="BB43" s="150"/>
      <c r="BC43" s="150"/>
      <c r="BD43" s="150"/>
      <c r="BE43" s="150"/>
      <c r="BF43" s="150"/>
      <c r="BG43" s="150"/>
      <c r="BH43" s="150"/>
      <c r="BI43" s="150"/>
      <c r="BJ43" s="150"/>
      <c r="BK43" s="150"/>
      <c r="BL43" s="150"/>
    </row>
    <row r="44" ht="12.75" customHeight="1">
      <c r="A44" s="151">
        <v>4.5</v>
      </c>
      <c r="B44" s="152" t="s">
        <v>438</v>
      </c>
      <c r="C44" s="153"/>
      <c r="D44" s="154"/>
      <c r="E44" s="155"/>
      <c r="F44" s="155"/>
      <c r="G44" s="155"/>
      <c r="H44" s="155"/>
      <c r="I44" s="155"/>
      <c r="J44" s="155"/>
      <c r="K44" s="155"/>
      <c r="L44" s="155"/>
      <c r="M44" s="155"/>
      <c r="N44" s="155"/>
      <c r="O44" s="155"/>
      <c r="P44" s="155"/>
      <c r="Q44" s="155"/>
      <c r="R44" s="155"/>
      <c r="S44" s="155"/>
      <c r="T44" s="155"/>
      <c r="U44" s="155"/>
      <c r="V44" s="155"/>
      <c r="W44" s="155"/>
      <c r="X44" s="155"/>
      <c r="Y44" s="155"/>
      <c r="Z44" s="155"/>
      <c r="AA44" s="155"/>
      <c r="AB44" s="155"/>
      <c r="AC44" s="155"/>
      <c r="AD44" s="155"/>
      <c r="AE44" s="155"/>
      <c r="AF44" s="155"/>
      <c r="AG44" s="155"/>
      <c r="AH44" s="155"/>
      <c r="AI44" s="155"/>
      <c r="AJ44" s="155"/>
      <c r="AK44" s="155"/>
      <c r="AL44" s="155"/>
      <c r="AM44" s="155"/>
      <c r="AN44" s="155"/>
      <c r="AO44" s="155"/>
      <c r="AP44" s="155"/>
      <c r="AQ44" s="155"/>
      <c r="AR44" s="155"/>
      <c r="AS44" s="155"/>
      <c r="AT44" s="155"/>
      <c r="AU44" s="155"/>
      <c r="AV44" s="155"/>
      <c r="AW44" s="155"/>
      <c r="AX44" s="155"/>
      <c r="AY44" s="155"/>
      <c r="AZ44" s="155"/>
      <c r="BA44" s="155"/>
      <c r="BB44" s="155"/>
      <c r="BC44" s="155"/>
      <c r="BD44" s="155"/>
      <c r="BE44" s="155"/>
      <c r="BF44" s="155"/>
      <c r="BG44" s="155"/>
      <c r="BH44" s="155"/>
      <c r="BI44" s="155"/>
      <c r="BJ44" s="155"/>
      <c r="BK44" s="155"/>
      <c r="BL44" s="156"/>
    </row>
    <row r="45" ht="12.75" customHeight="1">
      <c r="A45" s="157" t="s">
        <v>439</v>
      </c>
      <c r="B45" s="158" t="s">
        <v>440</v>
      </c>
      <c r="C45" s="201"/>
      <c r="D45" s="202"/>
      <c r="E45" s="204"/>
      <c r="F45" s="204"/>
      <c r="G45" s="204"/>
      <c r="H45" s="204"/>
      <c r="I45" s="204"/>
      <c r="J45" s="204"/>
      <c r="K45" s="204"/>
      <c r="L45" s="204"/>
      <c r="M45" s="204"/>
      <c r="N45" s="204"/>
      <c r="O45" s="204"/>
      <c r="P45" s="204"/>
      <c r="Q45" s="204"/>
      <c r="R45" s="204"/>
      <c r="S45" s="204"/>
      <c r="T45" s="204"/>
      <c r="U45" s="204"/>
      <c r="V45" s="204"/>
      <c r="W45" s="204"/>
      <c r="X45" s="204"/>
      <c r="Y45" s="204"/>
      <c r="Z45" s="204"/>
      <c r="AA45" s="204"/>
      <c r="AB45" s="204"/>
      <c r="AC45" s="204"/>
      <c r="AD45" s="204"/>
      <c r="AE45" s="204"/>
      <c r="AF45" s="204"/>
      <c r="AG45" s="204"/>
      <c r="AH45" s="204"/>
      <c r="AI45" s="204"/>
      <c r="AJ45" s="204"/>
      <c r="AK45" s="204"/>
      <c r="AL45" s="204"/>
      <c r="AM45" s="204"/>
      <c r="AN45" s="204"/>
      <c r="AO45" s="204"/>
      <c r="AP45" s="204"/>
      <c r="AQ45" s="204"/>
      <c r="AR45" s="204"/>
      <c r="AS45" s="204"/>
      <c r="AT45" s="204"/>
      <c r="AU45" s="204"/>
      <c r="AV45" s="204"/>
      <c r="AW45" s="204"/>
      <c r="AX45" s="204"/>
      <c r="AY45" s="204"/>
      <c r="AZ45" s="204"/>
      <c r="BA45" s="204"/>
      <c r="BB45" s="204"/>
      <c r="BC45" s="204"/>
      <c r="BD45" s="204"/>
      <c r="BE45" s="204"/>
      <c r="BF45" s="204"/>
      <c r="BG45" s="204"/>
      <c r="BH45" s="204"/>
      <c r="BI45" s="204"/>
      <c r="BJ45" s="204"/>
      <c r="BK45" s="205"/>
      <c r="BL45" s="142">
        <v>0.0</v>
      </c>
    </row>
    <row r="46" ht="12.75" customHeight="1">
      <c r="A46" s="163" t="s">
        <v>441</v>
      </c>
      <c r="B46" s="110" t="s">
        <v>442</v>
      </c>
      <c r="C46" s="206"/>
      <c r="D46" s="20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  <c r="AE46" s="67"/>
      <c r="AF46" s="67"/>
      <c r="AG46" s="67"/>
      <c r="AH46" s="67"/>
      <c r="AI46" s="67"/>
      <c r="AJ46" s="67"/>
      <c r="AK46" s="67"/>
      <c r="AL46" s="67"/>
      <c r="AM46" s="67"/>
      <c r="AN46" s="67"/>
      <c r="AO46" s="67"/>
      <c r="AP46" s="67"/>
      <c r="AQ46" s="67"/>
      <c r="AR46" s="67"/>
      <c r="AS46" s="67"/>
      <c r="AT46" s="67"/>
      <c r="AU46" s="67"/>
      <c r="AV46" s="67"/>
      <c r="AW46" s="67"/>
      <c r="AX46" s="67"/>
      <c r="AY46" s="67"/>
      <c r="AZ46" s="67"/>
      <c r="BA46" s="67"/>
      <c r="BB46" s="67"/>
      <c r="BC46" s="67"/>
      <c r="BD46" s="67"/>
      <c r="BE46" s="67"/>
      <c r="BF46" s="67"/>
      <c r="BG46" s="67"/>
      <c r="BH46" s="67"/>
      <c r="BI46" s="67"/>
      <c r="BJ46" s="67"/>
      <c r="BK46" s="208"/>
      <c r="BL46" s="142">
        <v>0.0</v>
      </c>
    </row>
    <row r="47" ht="12.75" customHeight="1">
      <c r="A47" s="183" t="s">
        <v>443</v>
      </c>
      <c r="B47" s="184" t="s">
        <v>444</v>
      </c>
      <c r="C47" s="219"/>
      <c r="D47" s="220"/>
      <c r="E47" s="231"/>
      <c r="F47" s="231"/>
      <c r="G47" s="231"/>
      <c r="H47" s="231"/>
      <c r="I47" s="231"/>
      <c r="J47" s="231"/>
      <c r="K47" s="231"/>
      <c r="L47" s="231"/>
      <c r="M47" s="231"/>
      <c r="N47" s="231"/>
      <c r="O47" s="231"/>
      <c r="P47" s="231"/>
      <c r="Q47" s="231"/>
      <c r="R47" s="231"/>
      <c r="S47" s="231">
        <v>12302.0</v>
      </c>
      <c r="T47" s="231"/>
      <c r="U47" s="231"/>
      <c r="V47" s="231"/>
      <c r="W47" s="231"/>
      <c r="X47" s="231"/>
      <c r="Y47" s="231"/>
      <c r="Z47" s="231"/>
      <c r="AA47" s="231"/>
      <c r="AB47" s="231"/>
      <c r="AC47" s="231"/>
      <c r="AD47" s="231"/>
      <c r="AE47" s="231"/>
      <c r="AF47" s="231"/>
      <c r="AG47" s="231"/>
      <c r="AH47" s="231"/>
      <c r="AI47" s="231"/>
      <c r="AJ47" s="231"/>
      <c r="AK47" s="231"/>
      <c r="AL47" s="231"/>
      <c r="AM47" s="231"/>
      <c r="AN47" s="231"/>
      <c r="AO47" s="231"/>
      <c r="AP47" s="231"/>
      <c r="AQ47" s="231"/>
      <c r="AR47" s="231"/>
      <c r="AS47" s="231"/>
      <c r="AT47" s="231"/>
      <c r="AU47" s="231"/>
      <c r="AV47" s="231"/>
      <c r="AW47" s="231"/>
      <c r="AX47" s="231"/>
      <c r="AY47" s="231"/>
      <c r="AZ47" s="231"/>
      <c r="BA47" s="231"/>
      <c r="BB47" s="231"/>
      <c r="BC47" s="231"/>
      <c r="BD47" s="231"/>
      <c r="BE47" s="231"/>
      <c r="BF47" s="231"/>
      <c r="BG47" s="231"/>
      <c r="BH47" s="231"/>
      <c r="BI47" s="231"/>
      <c r="BJ47" s="231"/>
      <c r="BK47" s="232"/>
      <c r="BL47" s="142">
        <v>12302.0</v>
      </c>
    </row>
    <row r="48" ht="12.75" customHeight="1">
      <c r="A48" s="233"/>
      <c r="B48" s="234"/>
      <c r="C48" s="146">
        <v>0.0</v>
      </c>
      <c r="D48" s="146">
        <v>0.0</v>
      </c>
      <c r="E48" s="146">
        <v>0.0</v>
      </c>
      <c r="F48" s="146">
        <v>0.0</v>
      </c>
      <c r="G48" s="146">
        <v>0.0</v>
      </c>
      <c r="H48" s="146">
        <v>0.0</v>
      </c>
      <c r="I48" s="146">
        <v>0.0</v>
      </c>
      <c r="J48" s="146">
        <v>0.0</v>
      </c>
      <c r="K48" s="146">
        <v>0.0</v>
      </c>
      <c r="L48" s="146">
        <v>0.0</v>
      </c>
      <c r="M48" s="146">
        <v>0.0</v>
      </c>
      <c r="N48" s="146">
        <v>0.0</v>
      </c>
      <c r="O48" s="146">
        <v>0.0</v>
      </c>
      <c r="P48" s="146">
        <v>0.0</v>
      </c>
      <c r="Q48" s="146">
        <v>0.0</v>
      </c>
      <c r="R48" s="146">
        <v>0.0</v>
      </c>
      <c r="S48" s="146">
        <v>12302.0</v>
      </c>
      <c r="T48" s="146">
        <v>0.0</v>
      </c>
      <c r="U48" s="146">
        <v>0.0</v>
      </c>
      <c r="V48" s="146">
        <v>0.0</v>
      </c>
      <c r="W48" s="146">
        <v>0.0</v>
      </c>
      <c r="X48" s="146"/>
      <c r="Y48" s="146">
        <v>0.0</v>
      </c>
      <c r="Z48" s="146"/>
      <c r="AA48" s="146">
        <v>0.0</v>
      </c>
      <c r="AB48" s="146"/>
      <c r="AC48" s="146">
        <v>0.0</v>
      </c>
      <c r="AD48" s="146"/>
      <c r="AE48" s="146">
        <v>0.0</v>
      </c>
      <c r="AF48" s="146">
        <v>0.0</v>
      </c>
      <c r="AG48" s="146">
        <v>0.0</v>
      </c>
      <c r="AH48" s="146">
        <v>0.0</v>
      </c>
      <c r="AI48" s="146">
        <v>0.0</v>
      </c>
      <c r="AJ48" s="146">
        <v>0.0</v>
      </c>
      <c r="AK48" s="146">
        <v>0.0</v>
      </c>
      <c r="AL48" s="146">
        <v>0.0</v>
      </c>
      <c r="AM48" s="146">
        <v>0.0</v>
      </c>
      <c r="AN48" s="146">
        <v>0.0</v>
      </c>
      <c r="AO48" s="146">
        <v>0.0</v>
      </c>
      <c r="AP48" s="146">
        <v>0.0</v>
      </c>
      <c r="AQ48" s="146">
        <v>0.0</v>
      </c>
      <c r="AR48" s="146">
        <v>0.0</v>
      </c>
      <c r="AS48" s="146">
        <v>0.0</v>
      </c>
      <c r="AT48" s="146">
        <v>0.0</v>
      </c>
      <c r="AU48" s="146">
        <v>0.0</v>
      </c>
      <c r="AV48" s="146">
        <v>0.0</v>
      </c>
      <c r="AW48" s="146">
        <v>0.0</v>
      </c>
      <c r="AX48" s="146">
        <v>0.0</v>
      </c>
      <c r="AY48" s="146">
        <v>0.0</v>
      </c>
      <c r="AZ48" s="146">
        <v>0.0</v>
      </c>
      <c r="BA48" s="146">
        <v>0.0</v>
      </c>
      <c r="BB48" s="146">
        <v>0.0</v>
      </c>
      <c r="BC48" s="146">
        <v>0.0</v>
      </c>
      <c r="BD48" s="146">
        <v>0.0</v>
      </c>
      <c r="BE48" s="146">
        <v>0.0</v>
      </c>
      <c r="BF48" s="146">
        <v>0.0</v>
      </c>
      <c r="BG48" s="146">
        <v>0.0</v>
      </c>
      <c r="BH48" s="146">
        <v>0.0</v>
      </c>
      <c r="BI48" s="146">
        <v>0.0</v>
      </c>
      <c r="BJ48" s="146">
        <v>0.0</v>
      </c>
      <c r="BK48" s="147">
        <v>0.0</v>
      </c>
      <c r="BL48" s="197">
        <v>12302.0</v>
      </c>
    </row>
    <row r="49" ht="12.75" customHeight="1">
      <c r="A49" s="149"/>
      <c r="B49" s="149"/>
      <c r="C49" s="149"/>
      <c r="D49" s="149"/>
      <c r="E49" s="150"/>
      <c r="F49" s="150"/>
      <c r="G49" s="150"/>
      <c r="H49" s="150"/>
      <c r="I49" s="150"/>
      <c r="J49" s="150"/>
      <c r="K49" s="150"/>
      <c r="L49" s="150"/>
      <c r="M49" s="150"/>
      <c r="N49" s="150"/>
      <c r="O49" s="150"/>
      <c r="P49" s="150"/>
      <c r="Q49" s="150"/>
      <c r="R49" s="150"/>
      <c r="S49" s="150"/>
      <c r="T49" s="150"/>
      <c r="U49" s="150"/>
      <c r="V49" s="150"/>
      <c r="W49" s="150"/>
      <c r="X49" s="150"/>
      <c r="Y49" s="150"/>
      <c r="Z49" s="150"/>
      <c r="AA49" s="150"/>
      <c r="AB49" s="150"/>
      <c r="AC49" s="150"/>
      <c r="AD49" s="150"/>
      <c r="AE49" s="150"/>
      <c r="AF49" s="150"/>
      <c r="AG49" s="150"/>
      <c r="AH49" s="150"/>
      <c r="AI49" s="150"/>
      <c r="AJ49" s="150"/>
      <c r="AK49" s="150"/>
      <c r="AL49" s="150"/>
      <c r="AM49" s="150"/>
      <c r="AN49" s="150"/>
      <c r="AO49" s="150"/>
      <c r="AP49" s="150"/>
      <c r="AQ49" s="150"/>
      <c r="AR49" s="150"/>
      <c r="AS49" s="150"/>
      <c r="AT49" s="150"/>
      <c r="AU49" s="150"/>
      <c r="AV49" s="150"/>
      <c r="AW49" s="150"/>
      <c r="AX49" s="150"/>
      <c r="AY49" s="150"/>
      <c r="AZ49" s="150"/>
      <c r="BA49" s="150"/>
      <c r="BB49" s="150"/>
      <c r="BC49" s="150"/>
      <c r="BD49" s="150"/>
      <c r="BE49" s="150"/>
      <c r="BF49" s="150"/>
      <c r="BG49" s="150"/>
      <c r="BH49" s="150"/>
      <c r="BI49" s="150"/>
      <c r="BJ49" s="150"/>
      <c r="BK49" s="150"/>
      <c r="BL49" s="150"/>
    </row>
    <row r="50" ht="12.75" customHeight="1">
      <c r="A50" s="151">
        <v>4.800000000000001</v>
      </c>
      <c r="B50" s="152" t="s">
        <v>445</v>
      </c>
      <c r="C50" s="153"/>
      <c r="D50" s="154"/>
      <c r="E50" s="155"/>
      <c r="F50" s="155"/>
      <c r="G50" s="155"/>
      <c r="H50" s="155"/>
      <c r="I50" s="155"/>
      <c r="J50" s="155"/>
      <c r="K50" s="155"/>
      <c r="L50" s="155"/>
      <c r="M50" s="155"/>
      <c r="N50" s="155"/>
      <c r="O50" s="155"/>
      <c r="P50" s="155"/>
      <c r="Q50" s="155"/>
      <c r="R50" s="155"/>
      <c r="S50" s="155"/>
      <c r="T50" s="155"/>
      <c r="U50" s="155"/>
      <c r="V50" s="155"/>
      <c r="W50" s="155"/>
      <c r="X50" s="155"/>
      <c r="Y50" s="155"/>
      <c r="Z50" s="155"/>
      <c r="AA50" s="155"/>
      <c r="AB50" s="155"/>
      <c r="AC50" s="155"/>
      <c r="AD50" s="155"/>
      <c r="AE50" s="155"/>
      <c r="AF50" s="155"/>
      <c r="AG50" s="155"/>
      <c r="AH50" s="155"/>
      <c r="AI50" s="155"/>
      <c r="AJ50" s="155"/>
      <c r="AK50" s="155"/>
      <c r="AL50" s="155"/>
      <c r="AM50" s="155"/>
      <c r="AN50" s="155"/>
      <c r="AO50" s="155"/>
      <c r="AP50" s="155"/>
      <c r="AQ50" s="155"/>
      <c r="AR50" s="155"/>
      <c r="AS50" s="155"/>
      <c r="AT50" s="155"/>
      <c r="AU50" s="155"/>
      <c r="AV50" s="155"/>
      <c r="AW50" s="155"/>
      <c r="AX50" s="155"/>
      <c r="AY50" s="155"/>
      <c r="AZ50" s="155"/>
      <c r="BA50" s="155"/>
      <c r="BB50" s="155"/>
      <c r="BC50" s="155"/>
      <c r="BD50" s="155"/>
      <c r="BE50" s="155"/>
      <c r="BF50" s="155"/>
      <c r="BG50" s="155"/>
      <c r="BH50" s="155"/>
      <c r="BI50" s="155"/>
      <c r="BJ50" s="155"/>
      <c r="BK50" s="155"/>
      <c r="BL50" s="235"/>
    </row>
    <row r="51" ht="12.75" customHeight="1">
      <c r="A51" s="157" t="s">
        <v>446</v>
      </c>
      <c r="B51" s="158" t="s">
        <v>447</v>
      </c>
      <c r="C51" s="201"/>
      <c r="D51" s="202"/>
      <c r="E51" s="204"/>
      <c r="F51" s="204"/>
      <c r="G51" s="204"/>
      <c r="H51" s="204"/>
      <c r="I51" s="204"/>
      <c r="J51" s="204"/>
      <c r="K51" s="204"/>
      <c r="L51" s="204"/>
      <c r="M51" s="204"/>
      <c r="N51" s="204"/>
      <c r="O51" s="204"/>
      <c r="P51" s="204"/>
      <c r="Q51" s="204">
        <v>159787.0</v>
      </c>
      <c r="R51" s="204"/>
      <c r="S51" s="204"/>
      <c r="T51" s="204"/>
      <c r="U51" s="204"/>
      <c r="V51" s="204"/>
      <c r="W51" s="204"/>
      <c r="X51" s="204"/>
      <c r="Y51" s="204"/>
      <c r="Z51" s="204"/>
      <c r="AA51" s="204"/>
      <c r="AB51" s="204"/>
      <c r="AC51" s="204"/>
      <c r="AD51" s="204"/>
      <c r="AE51" s="204"/>
      <c r="AF51" s="204"/>
      <c r="AG51" s="204"/>
      <c r="AH51" s="204"/>
      <c r="AI51" s="204"/>
      <c r="AJ51" s="204"/>
      <c r="AK51" s="204"/>
      <c r="AL51" s="204"/>
      <c r="AM51" s="204"/>
      <c r="AN51" s="204"/>
      <c r="AO51" s="204"/>
      <c r="AP51" s="204"/>
      <c r="AQ51" s="204"/>
      <c r="AR51" s="204"/>
      <c r="AS51" s="204"/>
      <c r="AT51" s="204"/>
      <c r="AU51" s="204"/>
      <c r="AV51" s="204"/>
      <c r="AW51" s="204"/>
      <c r="AX51" s="204"/>
      <c r="AY51" s="204"/>
      <c r="AZ51" s="204"/>
      <c r="BA51" s="204"/>
      <c r="BB51" s="204"/>
      <c r="BC51" s="204"/>
      <c r="BD51" s="204"/>
      <c r="BE51" s="204"/>
      <c r="BF51" s="204"/>
      <c r="BG51" s="204"/>
      <c r="BH51" s="204"/>
      <c r="BI51" s="204"/>
      <c r="BJ51" s="204"/>
      <c r="BK51" s="236"/>
      <c r="BL51" s="237">
        <v>159787.0</v>
      </c>
    </row>
    <row r="52" ht="12.75" customHeight="1">
      <c r="A52" s="163" t="s">
        <v>448</v>
      </c>
      <c r="B52" s="110" t="s">
        <v>449</v>
      </c>
      <c r="C52" s="206"/>
      <c r="D52" s="20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>
        <v>31986.0</v>
      </c>
      <c r="V52" s="67"/>
      <c r="W52" s="67"/>
      <c r="X52" s="67"/>
      <c r="Y52" s="67"/>
      <c r="Z52" s="67"/>
      <c r="AA52" s="67"/>
      <c r="AB52" s="67"/>
      <c r="AC52" s="67"/>
      <c r="AD52" s="67"/>
      <c r="AE52" s="67"/>
      <c r="AF52" s="67"/>
      <c r="AG52" s="67"/>
      <c r="AH52" s="67"/>
      <c r="AI52" s="67"/>
      <c r="AJ52" s="67"/>
      <c r="AK52" s="67"/>
      <c r="AL52" s="67"/>
      <c r="AM52" s="67"/>
      <c r="AN52" s="67"/>
      <c r="AO52" s="67"/>
      <c r="AP52" s="67"/>
      <c r="AQ52" s="67"/>
      <c r="AR52" s="67"/>
      <c r="AS52" s="67"/>
      <c r="AT52" s="67"/>
      <c r="AU52" s="67"/>
      <c r="AV52" s="67"/>
      <c r="AW52" s="67"/>
      <c r="AX52" s="67"/>
      <c r="AY52" s="67"/>
      <c r="AZ52" s="67"/>
      <c r="BA52" s="67"/>
      <c r="BB52" s="67"/>
      <c r="BC52" s="67"/>
      <c r="BD52" s="67"/>
      <c r="BE52" s="67"/>
      <c r="BF52" s="67"/>
      <c r="BG52" s="67"/>
      <c r="BH52" s="67"/>
      <c r="BI52" s="67"/>
      <c r="BJ52" s="67"/>
      <c r="BK52" s="238"/>
      <c r="BL52" s="237">
        <v>31986.0</v>
      </c>
    </row>
    <row r="53" ht="12.75" customHeight="1">
      <c r="A53" s="168" t="s">
        <v>450</v>
      </c>
      <c r="B53" s="169" t="s">
        <v>451</v>
      </c>
      <c r="C53" s="223"/>
      <c r="D53" s="224"/>
      <c r="E53" s="225"/>
      <c r="F53" s="225"/>
      <c r="G53" s="225"/>
      <c r="H53" s="225"/>
      <c r="I53" s="225"/>
      <c r="J53" s="225"/>
      <c r="K53" s="225"/>
      <c r="L53" s="225"/>
      <c r="M53" s="225"/>
      <c r="N53" s="225"/>
      <c r="O53" s="225"/>
      <c r="P53" s="225"/>
      <c r="Q53" s="225"/>
      <c r="R53" s="225"/>
      <c r="S53" s="172">
        <v>49431.0</v>
      </c>
      <c r="T53" s="172"/>
      <c r="U53" s="225"/>
      <c r="V53" s="225"/>
      <c r="W53" s="225"/>
      <c r="X53" s="225"/>
      <c r="Y53" s="225"/>
      <c r="Z53" s="225"/>
      <c r="AA53" s="225"/>
      <c r="AB53" s="225"/>
      <c r="AC53" s="225"/>
      <c r="AD53" s="225"/>
      <c r="AE53" s="225"/>
      <c r="AF53" s="225"/>
      <c r="AG53" s="225"/>
      <c r="AH53" s="225"/>
      <c r="AI53" s="225"/>
      <c r="AJ53" s="225"/>
      <c r="AK53" s="225"/>
      <c r="AL53" s="225"/>
      <c r="AM53" s="225"/>
      <c r="AN53" s="225"/>
      <c r="AO53" s="225"/>
      <c r="AP53" s="225"/>
      <c r="AQ53" s="225"/>
      <c r="AR53" s="225"/>
      <c r="AS53" s="225"/>
      <c r="AT53" s="225"/>
      <c r="AU53" s="225"/>
      <c r="AV53" s="225"/>
      <c r="AW53" s="225"/>
      <c r="AX53" s="225"/>
      <c r="AY53" s="225"/>
      <c r="AZ53" s="225"/>
      <c r="BA53" s="225"/>
      <c r="BB53" s="225"/>
      <c r="BC53" s="225"/>
      <c r="BD53" s="225"/>
      <c r="BE53" s="225"/>
      <c r="BF53" s="225"/>
      <c r="BG53" s="225"/>
      <c r="BH53" s="225"/>
      <c r="BI53" s="225"/>
      <c r="BJ53" s="225"/>
      <c r="BK53" s="239"/>
      <c r="BL53" s="237">
        <v>49431.0</v>
      </c>
    </row>
    <row r="54" ht="12.75" customHeight="1">
      <c r="A54" s="174" t="s">
        <v>452</v>
      </c>
      <c r="B54" s="103" t="s">
        <v>453</v>
      </c>
      <c r="C54" s="227"/>
      <c r="D54" s="228"/>
      <c r="E54" s="229"/>
      <c r="F54" s="229"/>
      <c r="G54" s="229"/>
      <c r="H54" s="229"/>
      <c r="I54" s="229"/>
      <c r="J54" s="229"/>
      <c r="K54" s="229"/>
      <c r="L54" s="229"/>
      <c r="M54" s="229"/>
      <c r="N54" s="229"/>
      <c r="O54" s="229"/>
      <c r="P54" s="229"/>
      <c r="Q54" s="229"/>
      <c r="R54" s="229"/>
      <c r="S54" s="229"/>
      <c r="T54" s="229"/>
      <c r="U54" s="229"/>
      <c r="V54" s="229"/>
      <c r="W54" s="229"/>
      <c r="X54" s="229"/>
      <c r="Y54" s="229"/>
      <c r="Z54" s="229"/>
      <c r="AA54" s="229"/>
      <c r="AB54" s="229"/>
      <c r="AC54" s="229"/>
      <c r="AD54" s="229"/>
      <c r="AE54" s="229"/>
      <c r="AF54" s="229"/>
      <c r="AG54" s="229"/>
      <c r="AH54" s="229"/>
      <c r="AI54" s="229"/>
      <c r="AJ54" s="229"/>
      <c r="AK54" s="229"/>
      <c r="AL54" s="229"/>
      <c r="AM54" s="229"/>
      <c r="AN54" s="229"/>
      <c r="AO54" s="229"/>
      <c r="AP54" s="229"/>
      <c r="AQ54" s="229"/>
      <c r="AR54" s="229"/>
      <c r="AS54" s="229"/>
      <c r="AT54" s="229"/>
      <c r="AU54" s="229"/>
      <c r="AV54" s="229"/>
      <c r="AW54" s="229"/>
      <c r="AX54" s="229"/>
      <c r="AY54" s="229"/>
      <c r="AZ54" s="229"/>
      <c r="BA54" s="229"/>
      <c r="BB54" s="229"/>
      <c r="BC54" s="229"/>
      <c r="BD54" s="229"/>
      <c r="BE54" s="229"/>
      <c r="BF54" s="229"/>
      <c r="BG54" s="229"/>
      <c r="BH54" s="229"/>
      <c r="BI54" s="229"/>
      <c r="BJ54" s="229"/>
      <c r="BK54" s="240"/>
      <c r="BL54" s="237">
        <v>0.0</v>
      </c>
    </row>
    <row r="55" ht="12.75" customHeight="1">
      <c r="A55" s="163" t="s">
        <v>454</v>
      </c>
      <c r="B55" s="110" t="s">
        <v>455</v>
      </c>
      <c r="C55" s="206"/>
      <c r="D55" s="20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>
        <v>12548.0</v>
      </c>
      <c r="V55" s="67"/>
      <c r="W55" s="67"/>
      <c r="X55" s="67"/>
      <c r="Y55" s="67"/>
      <c r="Z55" s="67"/>
      <c r="AA55" s="67"/>
      <c r="AB55" s="67"/>
      <c r="AC55" s="67"/>
      <c r="AD55" s="67"/>
      <c r="AE55" s="67"/>
      <c r="AF55" s="67"/>
      <c r="AG55" s="67"/>
      <c r="AH55" s="67"/>
      <c r="AI55" s="67"/>
      <c r="AJ55" s="67"/>
      <c r="AK55" s="67"/>
      <c r="AL55" s="67"/>
      <c r="AM55" s="67"/>
      <c r="AN55" s="67"/>
      <c r="AO55" s="67"/>
      <c r="AP55" s="67"/>
      <c r="AQ55" s="67"/>
      <c r="AR55" s="67"/>
      <c r="AS55" s="67"/>
      <c r="AT55" s="67"/>
      <c r="AU55" s="67"/>
      <c r="AV55" s="67"/>
      <c r="AW55" s="67"/>
      <c r="AX55" s="67"/>
      <c r="AY55" s="67"/>
      <c r="AZ55" s="67"/>
      <c r="BA55" s="67"/>
      <c r="BB55" s="67"/>
      <c r="BC55" s="67"/>
      <c r="BD55" s="67"/>
      <c r="BE55" s="67"/>
      <c r="BF55" s="67"/>
      <c r="BG55" s="67"/>
      <c r="BH55" s="67"/>
      <c r="BI55" s="67"/>
      <c r="BJ55" s="67"/>
      <c r="BK55" s="238"/>
      <c r="BL55" s="237">
        <v>12548.0</v>
      </c>
    </row>
    <row r="56" ht="12.75" customHeight="1">
      <c r="A56" s="168" t="s">
        <v>456</v>
      </c>
      <c r="B56" s="169" t="s">
        <v>457</v>
      </c>
      <c r="C56" s="223"/>
      <c r="D56" s="224"/>
      <c r="E56" s="225"/>
      <c r="F56" s="225"/>
      <c r="G56" s="225"/>
      <c r="H56" s="225"/>
      <c r="I56" s="225"/>
      <c r="J56" s="225"/>
      <c r="K56" s="225"/>
      <c r="L56" s="225"/>
      <c r="M56" s="225"/>
      <c r="N56" s="225"/>
      <c r="O56" s="225"/>
      <c r="P56" s="225"/>
      <c r="Q56" s="225"/>
      <c r="R56" s="225"/>
      <c r="S56" s="225">
        <v>12302.0</v>
      </c>
      <c r="T56" s="225"/>
      <c r="U56" s="225"/>
      <c r="V56" s="225"/>
      <c r="W56" s="225"/>
      <c r="X56" s="225"/>
      <c r="Y56" s="225"/>
      <c r="Z56" s="225"/>
      <c r="AA56" s="225"/>
      <c r="AB56" s="225"/>
      <c r="AC56" s="225"/>
      <c r="AD56" s="225"/>
      <c r="AE56" s="225"/>
      <c r="AF56" s="225"/>
      <c r="AG56" s="225"/>
      <c r="AH56" s="225"/>
      <c r="AI56" s="225"/>
      <c r="AJ56" s="225"/>
      <c r="AK56" s="225"/>
      <c r="AL56" s="225"/>
      <c r="AM56" s="225"/>
      <c r="AN56" s="225"/>
      <c r="AO56" s="225"/>
      <c r="AP56" s="225"/>
      <c r="AQ56" s="225"/>
      <c r="AR56" s="225"/>
      <c r="AS56" s="225"/>
      <c r="AT56" s="225"/>
      <c r="AU56" s="225"/>
      <c r="AV56" s="225"/>
      <c r="AW56" s="225"/>
      <c r="AX56" s="225"/>
      <c r="AY56" s="225"/>
      <c r="AZ56" s="225"/>
      <c r="BA56" s="225"/>
      <c r="BB56" s="225"/>
      <c r="BC56" s="225"/>
      <c r="BD56" s="225"/>
      <c r="BE56" s="225"/>
      <c r="BF56" s="225"/>
      <c r="BG56" s="225"/>
      <c r="BH56" s="225"/>
      <c r="BI56" s="225">
        <v>18281.0</v>
      </c>
      <c r="BJ56" s="225"/>
      <c r="BK56" s="239"/>
      <c r="BL56" s="237">
        <v>30583.0</v>
      </c>
    </row>
    <row r="57" ht="12.75" customHeight="1">
      <c r="A57" s="241" t="s">
        <v>458</v>
      </c>
      <c r="B57" s="242" t="s">
        <v>459</v>
      </c>
      <c r="C57" s="243"/>
      <c r="D57" s="244"/>
      <c r="E57" s="221"/>
      <c r="F57" s="221"/>
      <c r="G57" s="221"/>
      <c r="H57" s="221"/>
      <c r="I57" s="221"/>
      <c r="J57" s="221"/>
      <c r="K57" s="221"/>
      <c r="L57" s="221"/>
      <c r="M57" s="221"/>
      <c r="N57" s="221"/>
      <c r="O57" s="221"/>
      <c r="P57" s="221"/>
      <c r="Q57" s="221">
        <v>15909.0</v>
      </c>
      <c r="R57" s="221"/>
      <c r="S57" s="221"/>
      <c r="T57" s="221"/>
      <c r="U57" s="221"/>
      <c r="V57" s="221"/>
      <c r="W57" s="221"/>
      <c r="X57" s="221"/>
      <c r="Y57" s="221"/>
      <c r="Z57" s="221"/>
      <c r="AA57" s="221"/>
      <c r="AB57" s="221"/>
      <c r="AC57" s="221"/>
      <c r="AD57" s="221"/>
      <c r="AE57" s="221"/>
      <c r="AF57" s="221"/>
      <c r="AG57" s="221"/>
      <c r="AH57" s="221"/>
      <c r="AI57" s="221"/>
      <c r="AJ57" s="221"/>
      <c r="AK57" s="221"/>
      <c r="AL57" s="221"/>
      <c r="AM57" s="221"/>
      <c r="AN57" s="221"/>
      <c r="AO57" s="221"/>
      <c r="AP57" s="221"/>
      <c r="AQ57" s="221"/>
      <c r="AR57" s="221"/>
      <c r="AS57" s="221"/>
      <c r="AT57" s="221"/>
      <c r="AU57" s="221"/>
      <c r="AV57" s="221"/>
      <c r="AW57" s="221">
        <v>21411.0</v>
      </c>
      <c r="AX57" s="221"/>
      <c r="AY57" s="221"/>
      <c r="AZ57" s="221"/>
      <c r="BA57" s="221"/>
      <c r="BB57" s="221"/>
      <c r="BC57" s="221"/>
      <c r="BD57" s="221"/>
      <c r="BE57" s="221"/>
      <c r="BF57" s="221"/>
      <c r="BG57" s="221"/>
      <c r="BH57" s="221"/>
      <c r="BI57" s="221"/>
      <c r="BJ57" s="221"/>
      <c r="BK57" s="245"/>
      <c r="BL57" s="237">
        <v>37320.0</v>
      </c>
    </row>
    <row r="58" ht="12.75" customHeight="1">
      <c r="A58" s="233"/>
      <c r="B58" s="234"/>
      <c r="C58" s="146">
        <v>0.0</v>
      </c>
      <c r="D58" s="146">
        <v>0.0</v>
      </c>
      <c r="E58" s="146">
        <v>0.0</v>
      </c>
      <c r="F58" s="146">
        <v>0.0</v>
      </c>
      <c r="G58" s="146">
        <v>0.0</v>
      </c>
      <c r="H58" s="146">
        <v>0.0</v>
      </c>
      <c r="I58" s="146">
        <v>0.0</v>
      </c>
      <c r="J58" s="146">
        <v>0.0</v>
      </c>
      <c r="K58" s="146">
        <v>0.0</v>
      </c>
      <c r="L58" s="146">
        <v>0.0</v>
      </c>
      <c r="M58" s="146">
        <v>0.0</v>
      </c>
      <c r="N58" s="146">
        <v>0.0</v>
      </c>
      <c r="O58" s="146">
        <v>0.0</v>
      </c>
      <c r="P58" s="146">
        <v>0.0</v>
      </c>
      <c r="Q58" s="146">
        <v>175696.0</v>
      </c>
      <c r="R58" s="146">
        <v>0.0</v>
      </c>
      <c r="S58" s="146">
        <v>61733.0</v>
      </c>
      <c r="T58" s="146">
        <v>0.0</v>
      </c>
      <c r="U58" s="146">
        <v>44534.0</v>
      </c>
      <c r="V58" s="146">
        <v>0.0</v>
      </c>
      <c r="W58" s="146">
        <v>0.0</v>
      </c>
      <c r="X58" s="146"/>
      <c r="Y58" s="146">
        <v>0.0</v>
      </c>
      <c r="Z58" s="146"/>
      <c r="AA58" s="146">
        <v>0.0</v>
      </c>
      <c r="AB58" s="146"/>
      <c r="AC58" s="146">
        <v>0.0</v>
      </c>
      <c r="AD58" s="146"/>
      <c r="AE58" s="146">
        <v>0.0</v>
      </c>
      <c r="AF58" s="146">
        <v>0.0</v>
      </c>
      <c r="AG58" s="146">
        <v>0.0</v>
      </c>
      <c r="AH58" s="146">
        <v>0.0</v>
      </c>
      <c r="AI58" s="146">
        <v>0.0</v>
      </c>
      <c r="AJ58" s="146">
        <v>0.0</v>
      </c>
      <c r="AK58" s="146">
        <v>0.0</v>
      </c>
      <c r="AL58" s="146">
        <v>0.0</v>
      </c>
      <c r="AM58" s="146">
        <v>0.0</v>
      </c>
      <c r="AN58" s="146">
        <v>0.0</v>
      </c>
      <c r="AO58" s="146">
        <v>0.0</v>
      </c>
      <c r="AP58" s="146">
        <v>0.0</v>
      </c>
      <c r="AQ58" s="146">
        <v>0.0</v>
      </c>
      <c r="AR58" s="146">
        <v>0.0</v>
      </c>
      <c r="AS58" s="146">
        <v>0.0</v>
      </c>
      <c r="AT58" s="146">
        <v>0.0</v>
      </c>
      <c r="AU58" s="146">
        <v>0.0</v>
      </c>
      <c r="AV58" s="146">
        <v>0.0</v>
      </c>
      <c r="AW58" s="146">
        <v>21411.0</v>
      </c>
      <c r="AX58" s="146">
        <v>0.0</v>
      </c>
      <c r="AY58" s="146">
        <v>0.0</v>
      </c>
      <c r="AZ58" s="146">
        <v>0.0</v>
      </c>
      <c r="BA58" s="146">
        <v>0.0</v>
      </c>
      <c r="BB58" s="146">
        <v>0.0</v>
      </c>
      <c r="BC58" s="146">
        <v>0.0</v>
      </c>
      <c r="BD58" s="146">
        <v>0.0</v>
      </c>
      <c r="BE58" s="146">
        <v>0.0</v>
      </c>
      <c r="BF58" s="146">
        <v>0.0</v>
      </c>
      <c r="BG58" s="146">
        <v>0.0</v>
      </c>
      <c r="BH58" s="146">
        <v>0.0</v>
      </c>
      <c r="BI58" s="146">
        <v>18281.0</v>
      </c>
      <c r="BJ58" s="146">
        <v>0.0</v>
      </c>
      <c r="BK58" s="147">
        <v>0.0</v>
      </c>
      <c r="BL58" s="246">
        <v>321655.0</v>
      </c>
    </row>
    <row r="59" ht="12.75" customHeight="1">
      <c r="A59" s="149"/>
      <c r="B59" s="149"/>
      <c r="C59" s="149"/>
      <c r="D59" s="149"/>
      <c r="E59" s="150"/>
      <c r="F59" s="150"/>
      <c r="G59" s="150"/>
      <c r="H59" s="150"/>
      <c r="I59" s="150"/>
      <c r="J59" s="150"/>
      <c r="K59" s="150"/>
      <c r="L59" s="150"/>
      <c r="M59" s="150"/>
      <c r="N59" s="150"/>
      <c r="O59" s="150"/>
      <c r="P59" s="150"/>
      <c r="Q59" s="150"/>
      <c r="R59" s="150"/>
      <c r="S59" s="150"/>
      <c r="T59" s="150"/>
      <c r="U59" s="150"/>
      <c r="V59" s="150"/>
      <c r="W59" s="150"/>
      <c r="X59" s="150"/>
      <c r="Y59" s="150"/>
      <c r="Z59" s="150"/>
      <c r="AA59" s="150"/>
      <c r="AB59" s="150"/>
      <c r="AC59" s="150"/>
      <c r="AD59" s="150"/>
      <c r="AE59" s="150"/>
      <c r="AF59" s="150"/>
      <c r="AG59" s="150"/>
      <c r="AH59" s="150"/>
      <c r="AI59" s="150"/>
      <c r="AJ59" s="150"/>
      <c r="AK59" s="150"/>
      <c r="AL59" s="150"/>
      <c r="AM59" s="150"/>
      <c r="AN59" s="150"/>
      <c r="AO59" s="150"/>
      <c r="AP59" s="150"/>
      <c r="AQ59" s="150"/>
      <c r="AR59" s="150"/>
      <c r="AS59" s="150"/>
      <c r="AT59" s="150"/>
      <c r="AU59" s="150"/>
      <c r="AV59" s="150"/>
      <c r="AW59" s="150"/>
      <c r="AX59" s="150"/>
      <c r="AY59" s="150"/>
      <c r="AZ59" s="150"/>
      <c r="BA59" s="150"/>
      <c r="BB59" s="150"/>
      <c r="BC59" s="150"/>
      <c r="BD59" s="150"/>
      <c r="BE59" s="150"/>
      <c r="BF59" s="150"/>
      <c r="BG59" s="150"/>
      <c r="BH59" s="150"/>
      <c r="BI59" s="150"/>
      <c r="BJ59" s="150"/>
      <c r="BK59" s="150"/>
      <c r="BL59" s="150"/>
    </row>
    <row r="60" ht="12.75" customHeight="1">
      <c r="A60" s="151">
        <v>4.9</v>
      </c>
      <c r="B60" s="152" t="s">
        <v>460</v>
      </c>
      <c r="C60" s="153"/>
      <c r="D60" s="154"/>
      <c r="E60" s="155"/>
      <c r="F60" s="155"/>
      <c r="G60" s="155"/>
      <c r="H60" s="155"/>
      <c r="I60" s="155"/>
      <c r="J60" s="155"/>
      <c r="K60" s="155"/>
      <c r="L60" s="155"/>
      <c r="M60" s="155"/>
      <c r="N60" s="155"/>
      <c r="O60" s="155"/>
      <c r="P60" s="155"/>
      <c r="Q60" s="155"/>
      <c r="R60" s="155"/>
      <c r="S60" s="155"/>
      <c r="T60" s="155"/>
      <c r="U60" s="155"/>
      <c r="V60" s="155"/>
      <c r="W60" s="155"/>
      <c r="X60" s="155"/>
      <c r="Y60" s="155"/>
      <c r="Z60" s="155"/>
      <c r="AA60" s="155"/>
      <c r="AB60" s="155"/>
      <c r="AC60" s="155"/>
      <c r="AD60" s="155"/>
      <c r="AE60" s="155"/>
      <c r="AF60" s="155"/>
      <c r="AG60" s="155"/>
      <c r="AH60" s="155"/>
      <c r="AI60" s="155"/>
      <c r="AJ60" s="155"/>
      <c r="AK60" s="155"/>
      <c r="AL60" s="155"/>
      <c r="AM60" s="155"/>
      <c r="AN60" s="155"/>
      <c r="AO60" s="155"/>
      <c r="AP60" s="155"/>
      <c r="AQ60" s="155"/>
      <c r="AR60" s="155"/>
      <c r="AS60" s="155"/>
      <c r="AT60" s="155"/>
      <c r="AU60" s="155"/>
      <c r="AV60" s="155"/>
      <c r="AW60" s="155"/>
      <c r="AX60" s="155"/>
      <c r="AY60" s="155"/>
      <c r="AZ60" s="155"/>
      <c r="BA60" s="155"/>
      <c r="BB60" s="155"/>
      <c r="BC60" s="155"/>
      <c r="BD60" s="155"/>
      <c r="BE60" s="155"/>
      <c r="BF60" s="155"/>
      <c r="BG60" s="155"/>
      <c r="BH60" s="155"/>
      <c r="BI60" s="155"/>
      <c r="BJ60" s="155"/>
      <c r="BK60" s="155"/>
      <c r="BL60" s="156"/>
    </row>
    <row r="61" ht="12.75" customHeight="1">
      <c r="A61" s="247" t="s">
        <v>461</v>
      </c>
      <c r="B61" s="248" t="s">
        <v>462</v>
      </c>
      <c r="C61" s="249"/>
      <c r="D61" s="250"/>
      <c r="E61" s="251"/>
      <c r="F61" s="251"/>
      <c r="G61" s="251"/>
      <c r="H61" s="251"/>
      <c r="I61" s="251"/>
      <c r="J61" s="251"/>
      <c r="K61" s="251"/>
      <c r="L61" s="251"/>
      <c r="M61" s="251">
        <v>6956.0</v>
      </c>
      <c r="N61" s="251"/>
      <c r="O61" s="251"/>
      <c r="P61" s="251"/>
      <c r="Q61" s="251"/>
      <c r="R61" s="251"/>
      <c r="S61" s="251"/>
      <c r="T61" s="251"/>
      <c r="U61" s="251"/>
      <c r="V61" s="251"/>
      <c r="W61" s="251">
        <v>7680.0</v>
      </c>
      <c r="X61" s="251"/>
      <c r="Y61" s="251"/>
      <c r="Z61" s="251"/>
      <c r="AA61" s="251"/>
      <c r="AB61" s="251"/>
      <c r="AC61" s="251"/>
      <c r="AD61" s="251"/>
      <c r="AE61" s="251"/>
      <c r="AF61" s="251"/>
      <c r="AG61" s="251"/>
      <c r="AH61" s="251"/>
      <c r="AI61" s="251">
        <v>8479.0</v>
      </c>
      <c r="AJ61" s="251"/>
      <c r="AK61" s="251"/>
      <c r="AL61" s="251"/>
      <c r="AM61" s="251"/>
      <c r="AN61" s="251"/>
      <c r="AO61" s="251"/>
      <c r="AP61" s="251"/>
      <c r="AQ61" s="251"/>
      <c r="AR61" s="251"/>
      <c r="AS61" s="251">
        <v>9361.0</v>
      </c>
      <c r="AT61" s="251"/>
      <c r="AU61" s="251"/>
      <c r="AV61" s="251"/>
      <c r="AW61" s="251"/>
      <c r="AX61" s="251"/>
      <c r="AY61" s="251"/>
      <c r="AZ61" s="251"/>
      <c r="BA61" s="251"/>
      <c r="BB61" s="251"/>
      <c r="BC61" s="251">
        <v>10336.0</v>
      </c>
      <c r="BD61" s="251"/>
      <c r="BE61" s="251"/>
      <c r="BF61" s="251"/>
      <c r="BG61" s="251"/>
      <c r="BH61" s="251"/>
      <c r="BI61" s="251"/>
      <c r="BJ61" s="251"/>
      <c r="BK61" s="252"/>
      <c r="BL61" s="142">
        <v>42812.0</v>
      </c>
    </row>
    <row r="62" ht="12.75" customHeight="1">
      <c r="A62" s="233"/>
      <c r="B62" s="234"/>
      <c r="C62" s="146">
        <v>0.0</v>
      </c>
      <c r="D62" s="146">
        <v>0.0</v>
      </c>
      <c r="E62" s="146">
        <v>0.0</v>
      </c>
      <c r="F62" s="146">
        <v>0.0</v>
      </c>
      <c r="G62" s="146">
        <v>0.0</v>
      </c>
      <c r="H62" s="146">
        <v>0.0</v>
      </c>
      <c r="I62" s="146">
        <v>0.0</v>
      </c>
      <c r="J62" s="146">
        <v>0.0</v>
      </c>
      <c r="K62" s="146">
        <v>0.0</v>
      </c>
      <c r="L62" s="146">
        <v>0.0</v>
      </c>
      <c r="M62" s="146">
        <v>6956.0</v>
      </c>
      <c r="N62" s="146">
        <v>0.0</v>
      </c>
      <c r="O62" s="146">
        <v>0.0</v>
      </c>
      <c r="P62" s="146">
        <v>0.0</v>
      </c>
      <c r="Q62" s="146">
        <v>0.0</v>
      </c>
      <c r="R62" s="146">
        <v>0.0</v>
      </c>
      <c r="S62" s="146">
        <v>0.0</v>
      </c>
      <c r="T62" s="146">
        <v>0.0</v>
      </c>
      <c r="U62" s="146">
        <v>0.0</v>
      </c>
      <c r="V62" s="146">
        <v>0.0</v>
      </c>
      <c r="W62" s="146">
        <v>7680.0</v>
      </c>
      <c r="X62" s="146"/>
      <c r="Y62" s="146">
        <v>0.0</v>
      </c>
      <c r="Z62" s="146"/>
      <c r="AA62" s="146">
        <v>0.0</v>
      </c>
      <c r="AB62" s="146"/>
      <c r="AC62" s="146">
        <v>0.0</v>
      </c>
      <c r="AD62" s="146"/>
      <c r="AE62" s="146">
        <v>0.0</v>
      </c>
      <c r="AF62" s="146">
        <v>0.0</v>
      </c>
      <c r="AG62" s="146">
        <v>0.0</v>
      </c>
      <c r="AH62" s="146">
        <v>0.0</v>
      </c>
      <c r="AI62" s="146">
        <v>8479.0</v>
      </c>
      <c r="AJ62" s="146">
        <v>0.0</v>
      </c>
      <c r="AK62" s="146">
        <v>0.0</v>
      </c>
      <c r="AL62" s="146">
        <v>0.0</v>
      </c>
      <c r="AM62" s="146">
        <v>0.0</v>
      </c>
      <c r="AN62" s="146">
        <v>0.0</v>
      </c>
      <c r="AO62" s="146">
        <v>0.0</v>
      </c>
      <c r="AP62" s="146">
        <v>0.0</v>
      </c>
      <c r="AQ62" s="146">
        <v>0.0</v>
      </c>
      <c r="AR62" s="146">
        <v>0.0</v>
      </c>
      <c r="AS62" s="146">
        <v>9361.0</v>
      </c>
      <c r="AT62" s="146">
        <v>0.0</v>
      </c>
      <c r="AU62" s="146">
        <v>0.0</v>
      </c>
      <c r="AV62" s="146">
        <v>0.0</v>
      </c>
      <c r="AW62" s="146">
        <v>0.0</v>
      </c>
      <c r="AX62" s="146">
        <v>0.0</v>
      </c>
      <c r="AY62" s="146">
        <v>0.0</v>
      </c>
      <c r="AZ62" s="146">
        <v>0.0</v>
      </c>
      <c r="BA62" s="146">
        <v>0.0</v>
      </c>
      <c r="BB62" s="146">
        <v>0.0</v>
      </c>
      <c r="BC62" s="146">
        <v>10336.0</v>
      </c>
      <c r="BD62" s="146">
        <v>0.0</v>
      </c>
      <c r="BE62" s="146">
        <v>0.0</v>
      </c>
      <c r="BF62" s="146">
        <v>0.0</v>
      </c>
      <c r="BG62" s="146">
        <v>0.0</v>
      </c>
      <c r="BH62" s="146">
        <v>0.0</v>
      </c>
      <c r="BI62" s="146">
        <v>0.0</v>
      </c>
      <c r="BJ62" s="146">
        <v>0.0</v>
      </c>
      <c r="BK62" s="147">
        <v>0.0</v>
      </c>
      <c r="BL62" s="197">
        <v>42812.0</v>
      </c>
    </row>
    <row r="63" ht="12.75" customHeight="1">
      <c r="A63" s="149"/>
      <c r="B63" s="149"/>
      <c r="C63" s="149"/>
      <c r="D63" s="149"/>
      <c r="E63" s="150"/>
      <c r="F63" s="150"/>
      <c r="G63" s="150"/>
      <c r="H63" s="150"/>
      <c r="I63" s="150"/>
      <c r="J63" s="150"/>
      <c r="K63" s="150"/>
      <c r="L63" s="150"/>
      <c r="M63" s="150"/>
      <c r="N63" s="150"/>
      <c r="O63" s="150"/>
      <c r="P63" s="150"/>
      <c r="Q63" s="150"/>
      <c r="R63" s="150"/>
      <c r="S63" s="150"/>
      <c r="T63" s="150"/>
      <c r="U63" s="150"/>
      <c r="V63" s="150"/>
      <c r="W63" s="150"/>
      <c r="X63" s="150"/>
      <c r="Y63" s="150"/>
      <c r="Z63" s="150"/>
      <c r="AA63" s="150"/>
      <c r="AB63" s="150"/>
      <c r="AC63" s="150"/>
      <c r="AD63" s="150"/>
      <c r="AE63" s="150"/>
      <c r="AF63" s="150"/>
      <c r="AG63" s="150"/>
      <c r="AH63" s="150"/>
      <c r="AI63" s="150"/>
      <c r="AJ63" s="150"/>
      <c r="AK63" s="150"/>
      <c r="AL63" s="150"/>
      <c r="AM63" s="150"/>
      <c r="AN63" s="150"/>
      <c r="AO63" s="150"/>
      <c r="AP63" s="150"/>
      <c r="AQ63" s="150"/>
      <c r="AR63" s="150"/>
      <c r="AS63" s="150"/>
      <c r="AT63" s="150"/>
      <c r="AU63" s="150"/>
      <c r="AV63" s="150"/>
      <c r="AW63" s="150"/>
      <c r="AX63" s="150"/>
      <c r="AY63" s="150"/>
      <c r="AZ63" s="150"/>
      <c r="BA63" s="150"/>
      <c r="BB63" s="150"/>
      <c r="BC63" s="150"/>
      <c r="BD63" s="150"/>
      <c r="BE63" s="150"/>
      <c r="BF63" s="150"/>
      <c r="BG63" s="150"/>
      <c r="BH63" s="150"/>
      <c r="BI63" s="150"/>
      <c r="BJ63" s="150"/>
      <c r="BK63" s="150"/>
      <c r="BL63" s="150"/>
    </row>
    <row r="64" ht="12.75" customHeight="1">
      <c r="A64" s="151">
        <v>4.1</v>
      </c>
      <c r="B64" s="152" t="s">
        <v>463</v>
      </c>
      <c r="C64" s="153"/>
      <c r="D64" s="154"/>
      <c r="E64" s="155"/>
      <c r="F64" s="155"/>
      <c r="G64" s="155"/>
      <c r="H64" s="155"/>
      <c r="I64" s="155"/>
      <c r="J64" s="155"/>
      <c r="K64" s="155"/>
      <c r="L64" s="155"/>
      <c r="M64" s="155"/>
      <c r="N64" s="155"/>
      <c r="O64" s="155"/>
      <c r="P64" s="155"/>
      <c r="Q64" s="155"/>
      <c r="R64" s="155"/>
      <c r="S64" s="155"/>
      <c r="T64" s="155"/>
      <c r="U64" s="155"/>
      <c r="V64" s="155"/>
      <c r="W64" s="155"/>
      <c r="X64" s="155"/>
      <c r="Y64" s="155"/>
      <c r="Z64" s="155"/>
      <c r="AA64" s="155"/>
      <c r="AB64" s="155"/>
      <c r="AC64" s="155"/>
      <c r="AD64" s="155"/>
      <c r="AE64" s="155"/>
      <c r="AF64" s="155"/>
      <c r="AG64" s="155"/>
      <c r="AH64" s="155"/>
      <c r="AI64" s="155"/>
      <c r="AJ64" s="155"/>
      <c r="AK64" s="155"/>
      <c r="AL64" s="155"/>
      <c r="AM64" s="155"/>
      <c r="AN64" s="155"/>
      <c r="AO64" s="155"/>
      <c r="AP64" s="155"/>
      <c r="AQ64" s="155"/>
      <c r="AR64" s="155"/>
      <c r="AS64" s="155"/>
      <c r="AT64" s="155"/>
      <c r="AU64" s="155"/>
      <c r="AV64" s="155"/>
      <c r="AW64" s="155"/>
      <c r="AX64" s="155"/>
      <c r="AY64" s="155"/>
      <c r="AZ64" s="155"/>
      <c r="BA64" s="155"/>
      <c r="BB64" s="155"/>
      <c r="BC64" s="155"/>
      <c r="BD64" s="155"/>
      <c r="BE64" s="155"/>
      <c r="BF64" s="155"/>
      <c r="BG64" s="155"/>
      <c r="BH64" s="155"/>
      <c r="BI64" s="155"/>
      <c r="BJ64" s="155"/>
      <c r="BK64" s="155"/>
      <c r="BL64" s="156"/>
    </row>
    <row r="65" ht="12.75" customHeight="1">
      <c r="A65" s="253" t="s">
        <v>464</v>
      </c>
      <c r="B65" s="158" t="s">
        <v>465</v>
      </c>
      <c r="C65" s="201">
        <v>2636.0</v>
      </c>
      <c r="D65" s="202"/>
      <c r="E65" s="204">
        <v>2688.0</v>
      </c>
      <c r="F65" s="204"/>
      <c r="G65" s="204">
        <v>2742.0</v>
      </c>
      <c r="H65" s="204"/>
      <c r="I65" s="204">
        <v>2797.0</v>
      </c>
      <c r="J65" s="204"/>
      <c r="K65" s="204">
        <v>2853.0</v>
      </c>
      <c r="L65" s="204"/>
      <c r="M65" s="204">
        <v>2910.0</v>
      </c>
      <c r="N65" s="204"/>
      <c r="O65" s="204">
        <v>2968.0</v>
      </c>
      <c r="P65" s="204"/>
      <c r="Q65" s="204">
        <v>3027.0</v>
      </c>
      <c r="R65" s="204"/>
      <c r="S65" s="204">
        <v>3088.0</v>
      </c>
      <c r="T65" s="204"/>
      <c r="U65" s="204">
        <v>3150.0</v>
      </c>
      <c r="V65" s="204"/>
      <c r="W65" s="204">
        <v>3213.0</v>
      </c>
      <c r="X65" s="204"/>
      <c r="Y65" s="204">
        <v>3277.0</v>
      </c>
      <c r="Z65" s="204"/>
      <c r="AA65" s="204">
        <v>3342.0</v>
      </c>
      <c r="AB65" s="204"/>
      <c r="AC65" s="204"/>
      <c r="AD65" s="204"/>
      <c r="AE65" s="204">
        <v>3409.0</v>
      </c>
      <c r="AF65" s="204"/>
      <c r="AG65" s="204">
        <v>3477.0</v>
      </c>
      <c r="AH65" s="204"/>
      <c r="AI65" s="204">
        <v>3547.0</v>
      </c>
      <c r="AJ65" s="204"/>
      <c r="AK65" s="204">
        <v>3618.0</v>
      </c>
      <c r="AL65" s="204"/>
      <c r="AM65" s="204">
        <v>3690.0</v>
      </c>
      <c r="AN65" s="204"/>
      <c r="AO65" s="204">
        <v>7764.0</v>
      </c>
      <c r="AP65" s="204"/>
      <c r="AQ65" s="204">
        <v>3839.0</v>
      </c>
      <c r="AR65" s="204"/>
      <c r="AS65" s="204">
        <v>3916.0</v>
      </c>
      <c r="AT65" s="204"/>
      <c r="AU65" s="204">
        <v>3995.0</v>
      </c>
      <c r="AV65" s="204"/>
      <c r="AW65" s="204">
        <v>4074.0</v>
      </c>
      <c r="AX65" s="204"/>
      <c r="AY65" s="204">
        <v>4156.0</v>
      </c>
      <c r="AZ65" s="204"/>
      <c r="BA65" s="204">
        <v>4239.0</v>
      </c>
      <c r="BB65" s="204"/>
      <c r="BC65" s="204">
        <v>4324.0</v>
      </c>
      <c r="BD65" s="204"/>
      <c r="BE65" s="204">
        <v>4410.0</v>
      </c>
      <c r="BF65" s="204"/>
      <c r="BG65" s="204">
        <v>4498.0</v>
      </c>
      <c r="BH65" s="204"/>
      <c r="BI65" s="204">
        <v>4588.0</v>
      </c>
      <c r="BJ65" s="204"/>
      <c r="BK65" s="205"/>
      <c r="BL65" s="142">
        <v>106235.0</v>
      </c>
    </row>
    <row r="66" ht="12.75" customHeight="1">
      <c r="A66" s="254" t="s">
        <v>466</v>
      </c>
      <c r="B66" s="110" t="s">
        <v>467</v>
      </c>
      <c r="C66" s="206"/>
      <c r="D66" s="20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7"/>
      <c r="Z66" s="67"/>
      <c r="AA66" s="67"/>
      <c r="AB66" s="67"/>
      <c r="AC66" s="67"/>
      <c r="AD66" s="67"/>
      <c r="AE66" s="67"/>
      <c r="AF66" s="67"/>
      <c r="AG66" s="67"/>
      <c r="AH66" s="67"/>
      <c r="AI66" s="67"/>
      <c r="AJ66" s="67"/>
      <c r="AK66" s="67"/>
      <c r="AL66" s="67"/>
      <c r="AM66" s="67"/>
      <c r="AN66" s="67"/>
      <c r="AO66" s="67"/>
      <c r="AP66" s="67"/>
      <c r="AQ66" s="67"/>
      <c r="AR66" s="67"/>
      <c r="AS66" s="67"/>
      <c r="AT66" s="67"/>
      <c r="AU66" s="67"/>
      <c r="AV66" s="67"/>
      <c r="AW66" s="67"/>
      <c r="AX66" s="67"/>
      <c r="AY66" s="67"/>
      <c r="AZ66" s="67"/>
      <c r="BA66" s="67"/>
      <c r="BB66" s="67"/>
      <c r="BC66" s="67"/>
      <c r="BD66" s="67"/>
      <c r="BE66" s="67"/>
      <c r="BF66" s="67"/>
      <c r="BG66" s="67"/>
      <c r="BH66" s="67"/>
      <c r="BI66" s="67"/>
      <c r="BJ66" s="67"/>
      <c r="BK66" s="208"/>
      <c r="BL66" s="142">
        <v>0.0</v>
      </c>
    </row>
    <row r="67" ht="12.75" customHeight="1">
      <c r="A67" s="255" t="s">
        <v>468</v>
      </c>
      <c r="B67" s="169" t="s">
        <v>469</v>
      </c>
      <c r="C67" s="223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25"/>
      <c r="AF67" s="225"/>
      <c r="AG67" s="225"/>
      <c r="AH67" s="225"/>
      <c r="AI67" s="225"/>
      <c r="AJ67" s="225"/>
      <c r="AK67" s="225"/>
      <c r="AL67" s="225"/>
      <c r="AM67" s="225"/>
      <c r="AN67" s="225"/>
      <c r="AO67" s="225"/>
      <c r="AP67" s="225"/>
      <c r="AQ67" s="225"/>
      <c r="AR67" s="225"/>
      <c r="AS67" s="225"/>
      <c r="AT67" s="225"/>
      <c r="AU67" s="225"/>
      <c r="AV67" s="225"/>
      <c r="AW67" s="225"/>
      <c r="AX67" s="225"/>
      <c r="AY67" s="225"/>
      <c r="AZ67" s="225"/>
      <c r="BA67" s="225"/>
      <c r="BB67" s="225"/>
      <c r="BC67" s="225"/>
      <c r="BD67" s="225"/>
      <c r="BE67" s="225"/>
      <c r="BF67" s="225"/>
      <c r="BG67" s="225"/>
      <c r="BH67" s="225"/>
      <c r="BI67" s="225"/>
      <c r="BJ67" s="225"/>
      <c r="BK67" s="226"/>
      <c r="BL67" s="142">
        <v>0.0</v>
      </c>
    </row>
    <row r="68" ht="12.75" customHeight="1">
      <c r="A68" s="256" t="s">
        <v>470</v>
      </c>
      <c r="B68" s="103" t="s">
        <v>471</v>
      </c>
      <c r="C68" s="227"/>
      <c r="D68" s="228"/>
      <c r="E68" s="229"/>
      <c r="F68" s="229"/>
      <c r="G68" s="229"/>
      <c r="H68" s="229"/>
      <c r="I68" s="229"/>
      <c r="J68" s="229"/>
      <c r="K68" s="229"/>
      <c r="L68" s="229"/>
      <c r="M68" s="229"/>
      <c r="N68" s="229"/>
      <c r="O68" s="229"/>
      <c r="P68" s="229"/>
      <c r="Q68" s="229"/>
      <c r="R68" s="229"/>
      <c r="S68" s="229"/>
      <c r="T68" s="229"/>
      <c r="U68" s="229"/>
      <c r="V68" s="229"/>
      <c r="W68" s="229"/>
      <c r="X68" s="229"/>
      <c r="Y68" s="229"/>
      <c r="Z68" s="229"/>
      <c r="AA68" s="229"/>
      <c r="AB68" s="229"/>
      <c r="AC68" s="229"/>
      <c r="AD68" s="229"/>
      <c r="AE68" s="229"/>
      <c r="AF68" s="229"/>
      <c r="AG68" s="229"/>
      <c r="AH68" s="229"/>
      <c r="AI68" s="229"/>
      <c r="AJ68" s="229"/>
      <c r="AK68" s="229"/>
      <c r="AL68" s="229"/>
      <c r="AM68" s="229"/>
      <c r="AN68" s="229"/>
      <c r="AO68" s="229"/>
      <c r="AP68" s="229"/>
      <c r="AQ68" s="229"/>
      <c r="AR68" s="229"/>
      <c r="AS68" s="229"/>
      <c r="AT68" s="229"/>
      <c r="AU68" s="229"/>
      <c r="AV68" s="229"/>
      <c r="AW68" s="229"/>
      <c r="AX68" s="229"/>
      <c r="AY68" s="229"/>
      <c r="AZ68" s="229"/>
      <c r="BA68" s="229"/>
      <c r="BB68" s="229"/>
      <c r="BC68" s="229"/>
      <c r="BD68" s="229"/>
      <c r="BE68" s="229"/>
      <c r="BF68" s="229"/>
      <c r="BG68" s="229"/>
      <c r="BH68" s="229"/>
      <c r="BI68" s="229"/>
      <c r="BJ68" s="229"/>
      <c r="BK68" s="230"/>
      <c r="BL68" s="142">
        <v>0.0</v>
      </c>
    </row>
    <row r="69" ht="12.75" customHeight="1">
      <c r="A69" s="254" t="s">
        <v>472</v>
      </c>
      <c r="B69" s="110" t="s">
        <v>473</v>
      </c>
      <c r="C69" s="206"/>
      <c r="D69" s="20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7"/>
      <c r="U69" s="67"/>
      <c r="V69" s="67"/>
      <c r="W69" s="67"/>
      <c r="X69" s="67"/>
      <c r="Y69" s="67"/>
      <c r="Z69" s="67"/>
      <c r="AA69" s="67"/>
      <c r="AB69" s="67"/>
      <c r="AC69" s="67"/>
      <c r="AD69" s="67"/>
      <c r="AE69" s="67"/>
      <c r="AF69" s="67"/>
      <c r="AG69" s="67"/>
      <c r="AH69" s="67"/>
      <c r="AI69" s="67"/>
      <c r="AJ69" s="67"/>
      <c r="AK69" s="67"/>
      <c r="AL69" s="67"/>
      <c r="AM69" s="67"/>
      <c r="AN69" s="67"/>
      <c r="AO69" s="67"/>
      <c r="AP69" s="67"/>
      <c r="AQ69" s="67"/>
      <c r="AR69" s="67"/>
      <c r="AS69" s="67"/>
      <c r="AT69" s="67"/>
      <c r="AU69" s="67"/>
      <c r="AV69" s="67"/>
      <c r="AW69" s="67"/>
      <c r="AX69" s="67"/>
      <c r="AY69" s="67"/>
      <c r="AZ69" s="67"/>
      <c r="BA69" s="67"/>
      <c r="BB69" s="67"/>
      <c r="BC69" s="67"/>
      <c r="BD69" s="67"/>
      <c r="BE69" s="67"/>
      <c r="BF69" s="67"/>
      <c r="BG69" s="67"/>
      <c r="BH69" s="67"/>
      <c r="BI69" s="67"/>
      <c r="BJ69" s="67"/>
      <c r="BK69" s="208"/>
      <c r="BL69" s="142">
        <v>0.0</v>
      </c>
    </row>
    <row r="70" ht="12.75" customHeight="1">
      <c r="A70" s="255" t="s">
        <v>474</v>
      </c>
      <c r="B70" s="169" t="s">
        <v>475</v>
      </c>
      <c r="C70" s="223"/>
      <c r="D70" s="224"/>
      <c r="E70" s="225"/>
      <c r="F70" s="225"/>
      <c r="G70" s="225"/>
      <c r="H70" s="225"/>
      <c r="I70" s="225"/>
      <c r="J70" s="225"/>
      <c r="K70" s="225"/>
      <c r="L70" s="225"/>
      <c r="M70" s="225"/>
      <c r="N70" s="225"/>
      <c r="O70" s="225"/>
      <c r="P70" s="225"/>
      <c r="Q70" s="225"/>
      <c r="R70" s="225"/>
      <c r="S70" s="225"/>
      <c r="T70" s="225"/>
      <c r="U70" s="225"/>
      <c r="V70" s="225"/>
      <c r="W70" s="225"/>
      <c r="X70" s="225"/>
      <c r="Y70" s="225"/>
      <c r="Z70" s="225"/>
      <c r="AA70" s="225"/>
      <c r="AB70" s="225"/>
      <c r="AC70" s="225"/>
      <c r="AD70" s="225"/>
      <c r="AE70" s="225"/>
      <c r="AF70" s="225"/>
      <c r="AG70" s="225"/>
      <c r="AH70" s="225"/>
      <c r="AI70" s="225"/>
      <c r="AJ70" s="225"/>
      <c r="AK70" s="225"/>
      <c r="AL70" s="225"/>
      <c r="AM70" s="225"/>
      <c r="AN70" s="225"/>
      <c r="AO70" s="225"/>
      <c r="AP70" s="225"/>
      <c r="AQ70" s="225"/>
      <c r="AR70" s="225"/>
      <c r="AS70" s="225"/>
      <c r="AT70" s="225"/>
      <c r="AU70" s="225"/>
      <c r="AV70" s="225"/>
      <c r="AW70" s="225"/>
      <c r="AX70" s="225"/>
      <c r="AY70" s="225"/>
      <c r="AZ70" s="225"/>
      <c r="BA70" s="225"/>
      <c r="BB70" s="225"/>
      <c r="BC70" s="225"/>
      <c r="BD70" s="225"/>
      <c r="BE70" s="225"/>
      <c r="BF70" s="225"/>
      <c r="BG70" s="225"/>
      <c r="BH70" s="225"/>
      <c r="BI70" s="225"/>
      <c r="BJ70" s="225"/>
      <c r="BK70" s="226"/>
      <c r="BL70" s="142">
        <v>0.0</v>
      </c>
    </row>
    <row r="71" ht="12.75" customHeight="1">
      <c r="A71" s="257"/>
      <c r="B71" s="258"/>
      <c r="C71" s="259">
        <v>2636.0</v>
      </c>
      <c r="D71" s="259">
        <v>0.0</v>
      </c>
      <c r="E71" s="259">
        <v>2688.0</v>
      </c>
      <c r="F71" s="259">
        <v>0.0</v>
      </c>
      <c r="G71" s="259">
        <v>2742.0</v>
      </c>
      <c r="H71" s="259">
        <v>0.0</v>
      </c>
      <c r="I71" s="259">
        <v>2797.0</v>
      </c>
      <c r="J71" s="259">
        <v>0.0</v>
      </c>
      <c r="K71" s="259">
        <v>2853.0</v>
      </c>
      <c r="L71" s="259">
        <v>0.0</v>
      </c>
      <c r="M71" s="259">
        <v>2910.0</v>
      </c>
      <c r="N71" s="259">
        <v>0.0</v>
      </c>
      <c r="O71" s="259">
        <v>2968.0</v>
      </c>
      <c r="P71" s="259">
        <v>0.0</v>
      </c>
      <c r="Q71" s="259">
        <v>3027.0</v>
      </c>
      <c r="R71" s="259">
        <v>0.0</v>
      </c>
      <c r="S71" s="259">
        <v>3088.0</v>
      </c>
      <c r="T71" s="259">
        <v>0.0</v>
      </c>
      <c r="U71" s="259">
        <v>3150.0</v>
      </c>
      <c r="V71" s="259">
        <v>0.0</v>
      </c>
      <c r="W71" s="259">
        <v>3213.0</v>
      </c>
      <c r="X71" s="259"/>
      <c r="Y71" s="259">
        <v>3277.0</v>
      </c>
      <c r="Z71" s="259"/>
      <c r="AA71" s="259">
        <v>3342.0</v>
      </c>
      <c r="AB71" s="259"/>
      <c r="AC71" s="259">
        <v>0.0</v>
      </c>
      <c r="AD71" s="259"/>
      <c r="AE71" s="259">
        <v>3409.0</v>
      </c>
      <c r="AF71" s="259">
        <v>0.0</v>
      </c>
      <c r="AG71" s="259">
        <v>3477.0</v>
      </c>
      <c r="AH71" s="259">
        <v>0.0</v>
      </c>
      <c r="AI71" s="259">
        <v>3547.0</v>
      </c>
      <c r="AJ71" s="259">
        <v>0.0</v>
      </c>
      <c r="AK71" s="259">
        <v>3618.0</v>
      </c>
      <c r="AL71" s="259">
        <v>0.0</v>
      </c>
      <c r="AM71" s="259">
        <v>3690.0</v>
      </c>
      <c r="AN71" s="259">
        <v>0.0</v>
      </c>
      <c r="AO71" s="259">
        <v>7764.0</v>
      </c>
      <c r="AP71" s="259">
        <v>0.0</v>
      </c>
      <c r="AQ71" s="259">
        <v>3839.0</v>
      </c>
      <c r="AR71" s="259">
        <v>0.0</v>
      </c>
      <c r="AS71" s="259">
        <v>3916.0</v>
      </c>
      <c r="AT71" s="259">
        <v>0.0</v>
      </c>
      <c r="AU71" s="259">
        <v>3995.0</v>
      </c>
      <c r="AV71" s="259">
        <v>0.0</v>
      </c>
      <c r="AW71" s="259">
        <v>4074.0</v>
      </c>
      <c r="AX71" s="259">
        <v>0.0</v>
      </c>
      <c r="AY71" s="259">
        <v>4156.0</v>
      </c>
      <c r="AZ71" s="259">
        <v>0.0</v>
      </c>
      <c r="BA71" s="259">
        <v>4239.0</v>
      </c>
      <c r="BB71" s="259">
        <v>0.0</v>
      </c>
      <c r="BC71" s="259">
        <v>4324.0</v>
      </c>
      <c r="BD71" s="259">
        <v>0.0</v>
      </c>
      <c r="BE71" s="259">
        <v>4410.0</v>
      </c>
      <c r="BF71" s="259">
        <v>0.0</v>
      </c>
      <c r="BG71" s="259">
        <v>4498.0</v>
      </c>
      <c r="BH71" s="259">
        <v>0.0</v>
      </c>
      <c r="BI71" s="259">
        <v>4588.0</v>
      </c>
      <c r="BJ71" s="259">
        <v>0.0</v>
      </c>
      <c r="BK71" s="260">
        <v>0.0</v>
      </c>
      <c r="BL71" s="197">
        <v>106235.0</v>
      </c>
    </row>
    <row r="72" ht="12.75" customHeight="1">
      <c r="A72" s="111"/>
      <c r="B72" s="111"/>
      <c r="C72" s="111"/>
      <c r="D72" s="111"/>
      <c r="E72" s="116"/>
      <c r="F72" s="116"/>
      <c r="G72" s="116"/>
      <c r="H72" s="116"/>
      <c r="I72" s="116"/>
      <c r="J72" s="116"/>
      <c r="K72" s="116"/>
      <c r="L72" s="116"/>
      <c r="M72" s="116"/>
      <c r="N72" s="116"/>
      <c r="O72" s="116"/>
      <c r="P72" s="116"/>
      <c r="Q72" s="116"/>
      <c r="R72" s="116"/>
      <c r="S72" s="116"/>
      <c r="T72" s="116"/>
      <c r="U72" s="116"/>
      <c r="V72" s="116"/>
      <c r="W72" s="116"/>
      <c r="X72" s="116"/>
      <c r="Y72" s="116"/>
      <c r="Z72" s="116"/>
      <c r="AA72" s="116"/>
      <c r="AB72" s="116"/>
      <c r="AC72" s="116"/>
      <c r="AD72" s="116"/>
      <c r="AE72" s="116"/>
      <c r="AF72" s="116"/>
      <c r="AG72" s="116"/>
      <c r="AH72" s="116"/>
      <c r="AI72" s="116"/>
      <c r="AJ72" s="116"/>
      <c r="AK72" s="116"/>
      <c r="AL72" s="116"/>
      <c r="AM72" s="116"/>
      <c r="AN72" s="116"/>
      <c r="AO72" s="116"/>
      <c r="AP72" s="116"/>
      <c r="AQ72" s="116"/>
      <c r="AR72" s="116"/>
      <c r="AS72" s="116"/>
      <c r="AT72" s="116"/>
      <c r="AU72" s="116"/>
      <c r="AV72" s="116"/>
      <c r="AW72" s="116"/>
      <c r="AX72" s="116"/>
      <c r="AY72" s="116"/>
      <c r="AZ72" s="116"/>
      <c r="BA72" s="116"/>
      <c r="BB72" s="116"/>
      <c r="BC72" s="116"/>
      <c r="BD72" s="116"/>
      <c r="BE72" s="116"/>
      <c r="BF72" s="116"/>
      <c r="BG72" s="116"/>
      <c r="BH72" s="116"/>
      <c r="BI72" s="116"/>
      <c r="BJ72" s="116"/>
      <c r="BK72" s="116"/>
      <c r="BL72" s="261"/>
    </row>
    <row r="73" ht="12.75" customHeight="1">
      <c r="A73" s="117" t="s">
        <v>368</v>
      </c>
      <c r="B73" s="119" t="s">
        <v>369</v>
      </c>
      <c r="C73" s="120">
        <v>2018.0</v>
      </c>
      <c r="D73" s="121"/>
      <c r="E73" s="123">
        <v>2019.0</v>
      </c>
      <c r="F73" s="123"/>
      <c r="G73" s="123">
        <v>2020.0</v>
      </c>
      <c r="H73" s="123"/>
      <c r="I73" s="123">
        <v>2021.0</v>
      </c>
      <c r="J73" s="123"/>
      <c r="K73" s="123">
        <v>2022.0</v>
      </c>
      <c r="L73" s="123"/>
      <c r="M73" s="123">
        <v>2023.0</v>
      </c>
      <c r="N73" s="123"/>
      <c r="O73" s="123">
        <v>2024.0</v>
      </c>
      <c r="P73" s="123"/>
      <c r="Q73" s="123">
        <v>2025.0</v>
      </c>
      <c r="R73" s="123"/>
      <c r="S73" s="123">
        <v>2026.0</v>
      </c>
      <c r="T73" s="123"/>
      <c r="U73" s="123">
        <v>2027.0</v>
      </c>
      <c r="V73" s="123"/>
      <c r="W73" s="123">
        <v>2028.0</v>
      </c>
      <c r="X73" s="123"/>
      <c r="Y73" s="123">
        <v>2029.0</v>
      </c>
      <c r="Z73" s="123"/>
      <c r="AA73" s="123">
        <v>2030.0</v>
      </c>
      <c r="AB73" s="123"/>
      <c r="AC73" s="123">
        <v>2031.0</v>
      </c>
      <c r="AD73" s="123"/>
      <c r="AE73" s="123">
        <v>2031.0</v>
      </c>
      <c r="AF73" s="123"/>
      <c r="AG73" s="123">
        <v>2032.0</v>
      </c>
      <c r="AH73" s="123"/>
      <c r="AI73" s="123">
        <v>2033.0</v>
      </c>
      <c r="AJ73" s="123"/>
      <c r="AK73" s="123">
        <v>2034.0</v>
      </c>
      <c r="AL73" s="123"/>
      <c r="AM73" s="123">
        <v>2035.0</v>
      </c>
      <c r="AN73" s="123"/>
      <c r="AO73" s="123">
        <v>2036.0</v>
      </c>
      <c r="AP73" s="123"/>
      <c r="AQ73" s="123">
        <v>2037.0</v>
      </c>
      <c r="AR73" s="123"/>
      <c r="AS73" s="123">
        <v>2038.0</v>
      </c>
      <c r="AT73" s="123"/>
      <c r="AU73" s="123">
        <v>2039.0</v>
      </c>
      <c r="AV73" s="123"/>
      <c r="AW73" s="123">
        <v>2040.0</v>
      </c>
      <c r="AX73" s="123"/>
      <c r="AY73" s="123">
        <v>2041.0</v>
      </c>
      <c r="AZ73" s="123"/>
      <c r="BA73" s="123">
        <v>2042.0</v>
      </c>
      <c r="BB73" s="123"/>
      <c r="BC73" s="123">
        <v>2043.0</v>
      </c>
      <c r="BD73" s="123"/>
      <c r="BE73" s="123">
        <v>2044.0</v>
      </c>
      <c r="BF73" s="123"/>
      <c r="BG73" s="123">
        <v>2045.0</v>
      </c>
      <c r="BH73" s="123"/>
      <c r="BI73" s="123">
        <v>2046.0</v>
      </c>
      <c r="BJ73" s="123"/>
      <c r="BK73" s="123">
        <v>2047.0</v>
      </c>
      <c r="BL73" s="124" t="s">
        <v>159</v>
      </c>
    </row>
    <row r="74" ht="12.75" customHeight="1">
      <c r="A74" s="262"/>
      <c r="B74" s="262" t="s">
        <v>476</v>
      </c>
      <c r="C74" s="263">
        <v>229231.0</v>
      </c>
      <c r="D74" s="263">
        <v>0.0</v>
      </c>
      <c r="E74" s="263">
        <v>251992.0</v>
      </c>
      <c r="F74" s="263">
        <v>0.0</v>
      </c>
      <c r="G74" s="263">
        <v>252255.26</v>
      </c>
      <c r="H74" s="263">
        <v>0.0</v>
      </c>
      <c r="I74" s="263">
        <v>77835.6278</v>
      </c>
      <c r="J74" s="263">
        <v>0.0</v>
      </c>
      <c r="K74" s="263">
        <v>49729.976634</v>
      </c>
      <c r="L74" s="263">
        <v>0.0</v>
      </c>
      <c r="M74" s="263">
        <v>91363.20593302</v>
      </c>
      <c r="N74" s="263">
        <v>0.0</v>
      </c>
      <c r="O74" s="263">
        <v>47437.2421110106</v>
      </c>
      <c r="P74" s="263">
        <v>0.0</v>
      </c>
      <c r="Q74" s="263">
        <v>323963.0393743409</v>
      </c>
      <c r="R74" s="263">
        <v>0.0</v>
      </c>
      <c r="S74" s="263">
        <v>616315.5805555711</v>
      </c>
      <c r="T74" s="263">
        <v>0.0</v>
      </c>
      <c r="U74" s="263">
        <v>345520.8779722383</v>
      </c>
      <c r="V74" s="263">
        <v>0.0</v>
      </c>
      <c r="W74" s="263">
        <v>696775.9743114054</v>
      </c>
      <c r="X74" s="263"/>
      <c r="Y74" s="263">
        <v>111888.9435407476</v>
      </c>
      <c r="Z74" s="263"/>
      <c r="AA74" s="263">
        <v>399985.89184697</v>
      </c>
      <c r="AB74" s="263"/>
      <c r="AC74" s="263">
        <v>46111.95860237914</v>
      </c>
      <c r="AD74" s="263"/>
      <c r="AE74" s="263">
        <v>408434.95860237913</v>
      </c>
      <c r="AF74" s="263">
        <v>0.0</v>
      </c>
      <c r="AG74" s="263">
        <v>417064.3173604505</v>
      </c>
      <c r="AH74" s="263">
        <v>0.0</v>
      </c>
      <c r="AI74" s="263">
        <v>112596.17688126401</v>
      </c>
      <c r="AJ74" s="263">
        <v>0.0</v>
      </c>
      <c r="AK74" s="263">
        <v>116693.782187702</v>
      </c>
      <c r="AL74" s="263">
        <v>0.0</v>
      </c>
      <c r="AM74" s="263">
        <v>287947.415653333</v>
      </c>
      <c r="AN74" s="263">
        <v>0.0</v>
      </c>
      <c r="AO74" s="263">
        <v>122067.39812293301</v>
      </c>
      <c r="AP74" s="263">
        <v>0.0</v>
      </c>
      <c r="AQ74" s="263">
        <v>67924.090066621</v>
      </c>
      <c r="AR74" s="263">
        <v>0.0</v>
      </c>
      <c r="AS74" s="263">
        <v>79193.89276861964</v>
      </c>
      <c r="AT74" s="263">
        <v>0.0</v>
      </c>
      <c r="AU74" s="263">
        <v>71798.24955167822</v>
      </c>
      <c r="AV74" s="263">
        <v>0.0</v>
      </c>
      <c r="AW74" s="263">
        <v>95227.64703822856</v>
      </c>
      <c r="AX74" s="263">
        <v>0.0</v>
      </c>
      <c r="AY74" s="263">
        <v>738272.6164493754</v>
      </c>
      <c r="AZ74" s="263">
        <v>0.0</v>
      </c>
      <c r="BA74" s="263">
        <v>78032.73494285668</v>
      </c>
      <c r="BB74" s="263">
        <v>0.0</v>
      </c>
      <c r="BC74" s="263">
        <v>90568.6269911424</v>
      </c>
      <c r="BD74" s="263">
        <v>0.0</v>
      </c>
      <c r="BE74" s="263">
        <v>82493.96580087667</v>
      </c>
      <c r="BF74" s="263">
        <v>0.0</v>
      </c>
      <c r="BG74" s="263">
        <v>139753.474774903</v>
      </c>
      <c r="BH74" s="263">
        <v>0.0</v>
      </c>
      <c r="BI74" s="263">
        <v>113264.9290181501</v>
      </c>
      <c r="BJ74" s="263">
        <v>0.0</v>
      </c>
      <c r="BK74" s="263">
        <v>84998.15688869458</v>
      </c>
      <c r="BL74" s="263">
        <v>6646739.0117808925</v>
      </c>
    </row>
    <row r="75" ht="12.75" customHeight="1">
      <c r="A75" s="97"/>
      <c r="B75" s="97" t="s">
        <v>477</v>
      </c>
      <c r="C75" s="264">
        <v>192696.0</v>
      </c>
      <c r="D75" s="264">
        <v>0.0</v>
      </c>
      <c r="E75" s="67">
        <v>214413.0</v>
      </c>
      <c r="F75" s="67">
        <v>0.0</v>
      </c>
      <c r="G75" s="67">
        <v>213601.0</v>
      </c>
      <c r="H75" s="67">
        <v>0.0</v>
      </c>
      <c r="I75" s="67">
        <v>38075.0</v>
      </c>
      <c r="J75" s="67">
        <v>0.0</v>
      </c>
      <c r="K75" s="67">
        <v>8831.0</v>
      </c>
      <c r="L75" s="67">
        <v>0.0</v>
      </c>
      <c r="M75" s="67">
        <v>42337.0</v>
      </c>
      <c r="N75" s="67">
        <v>0.0</v>
      </c>
      <c r="O75" s="67">
        <v>4162.0</v>
      </c>
      <c r="P75" s="67">
        <v>0.0</v>
      </c>
      <c r="Q75" s="67">
        <v>103751.0</v>
      </c>
      <c r="R75" s="67">
        <v>0.0</v>
      </c>
      <c r="S75" s="67">
        <v>496488.0</v>
      </c>
      <c r="T75" s="67">
        <v>0.0</v>
      </c>
      <c r="U75" s="67">
        <v>117353.0</v>
      </c>
      <c r="V75" s="79"/>
      <c r="W75" s="67">
        <v>584320.0</v>
      </c>
      <c r="X75" s="67"/>
      <c r="Y75" s="67">
        <v>4596.0</v>
      </c>
      <c r="Z75" s="67"/>
      <c r="AA75" s="67">
        <v>304309.0</v>
      </c>
      <c r="AB75" s="67"/>
      <c r="AC75" s="67">
        <v>0.0</v>
      </c>
      <c r="AD75" s="67"/>
      <c r="AE75" s="67">
        <v>310396.0</v>
      </c>
      <c r="AF75" s="67">
        <v>0.0</v>
      </c>
      <c r="AG75" s="67">
        <v>316604.0</v>
      </c>
      <c r="AH75" s="67">
        <v>0.0</v>
      </c>
      <c r="AI75" s="67">
        <v>48287.0</v>
      </c>
      <c r="AJ75" s="67">
        <v>0.0</v>
      </c>
      <c r="AK75" s="67">
        <v>11200.0</v>
      </c>
      <c r="AL75" s="67">
        <v>0.0</v>
      </c>
      <c r="AM75" s="67">
        <v>179841.0</v>
      </c>
      <c r="AN75" s="67">
        <v>0.0</v>
      </c>
      <c r="AO75" s="67">
        <v>5279.0</v>
      </c>
      <c r="AP75" s="67">
        <v>0.0</v>
      </c>
      <c r="AQ75" s="67">
        <v>5384.0</v>
      </c>
      <c r="AR75" s="67">
        <v>0.0</v>
      </c>
      <c r="AS75" s="67">
        <v>5492.0</v>
      </c>
      <c r="AT75" s="67">
        <v>0.0</v>
      </c>
      <c r="AU75" s="67">
        <v>5602.0</v>
      </c>
      <c r="AV75" s="67">
        <v>0.0</v>
      </c>
      <c r="AW75" s="67">
        <v>5714.0</v>
      </c>
      <c r="AX75" s="67">
        <v>0.0</v>
      </c>
      <c r="AY75" s="67">
        <v>668205.0</v>
      </c>
      <c r="AZ75" s="67">
        <v>0.0</v>
      </c>
      <c r="BA75" s="67">
        <v>5945.0</v>
      </c>
      <c r="BB75" s="67">
        <v>0.0</v>
      </c>
      <c r="BC75" s="67">
        <v>6064.0</v>
      </c>
      <c r="BD75" s="67">
        <v>0.0</v>
      </c>
      <c r="BE75" s="67">
        <v>6185.0</v>
      </c>
      <c r="BF75" s="67">
        <v>0.0</v>
      </c>
      <c r="BG75" s="67">
        <v>61241.0</v>
      </c>
      <c r="BH75" s="67">
        <v>0.0</v>
      </c>
      <c r="BI75" s="67">
        <v>14204.0</v>
      </c>
      <c r="BJ75" s="67">
        <v>0.0</v>
      </c>
      <c r="BK75" s="67">
        <v>6564.0</v>
      </c>
      <c r="BL75" s="67">
        <v>3522519.0</v>
      </c>
    </row>
    <row r="76" ht="12.75" customHeight="1">
      <c r="A76" s="97"/>
      <c r="B76" s="97" t="s">
        <v>478</v>
      </c>
      <c r="C76" s="97"/>
      <c r="D76" s="97"/>
      <c r="E76" s="79"/>
      <c r="F76" s="79"/>
      <c r="G76" s="79"/>
      <c r="H76" s="79"/>
      <c r="I76" s="79"/>
      <c r="J76" s="79"/>
      <c r="K76" s="79"/>
      <c r="L76" s="79"/>
      <c r="M76" s="79"/>
      <c r="N76" s="79"/>
      <c r="O76" s="79"/>
      <c r="P76" s="79"/>
      <c r="Q76" s="79"/>
      <c r="R76" s="79"/>
      <c r="S76" s="67">
        <v>49431.0</v>
      </c>
      <c r="T76" s="79"/>
      <c r="U76" s="79"/>
      <c r="V76" s="79"/>
      <c r="W76" s="79"/>
      <c r="X76" s="79"/>
      <c r="Y76" s="79"/>
      <c r="Z76" s="79"/>
      <c r="AA76" s="79"/>
      <c r="AB76" s="79"/>
      <c r="AC76" s="79"/>
      <c r="AD76" s="79"/>
      <c r="AE76" s="79"/>
      <c r="AF76" s="79"/>
      <c r="AG76" s="79"/>
      <c r="AH76" s="79"/>
      <c r="AI76" s="79"/>
      <c r="AJ76" s="79"/>
      <c r="AK76" s="79"/>
      <c r="AL76" s="79"/>
      <c r="AM76" s="79"/>
      <c r="AN76" s="79"/>
      <c r="AO76" s="79"/>
      <c r="AP76" s="79"/>
      <c r="AQ76" s="79"/>
      <c r="AR76" s="79"/>
      <c r="AS76" s="79"/>
      <c r="AT76" s="79"/>
      <c r="AU76" s="79"/>
      <c r="AV76" s="79"/>
      <c r="AW76" s="79"/>
      <c r="AX76" s="79"/>
      <c r="AY76" s="79"/>
      <c r="AZ76" s="79"/>
      <c r="BA76" s="79"/>
      <c r="BB76" s="79"/>
      <c r="BC76" s="79"/>
      <c r="BD76" s="79"/>
      <c r="BE76" s="79"/>
      <c r="BF76" s="79"/>
      <c r="BG76" s="79"/>
      <c r="BH76" s="79"/>
      <c r="BI76" s="79"/>
      <c r="BJ76" s="79"/>
      <c r="BK76" s="79"/>
      <c r="BL76" s="79"/>
    </row>
    <row r="77" ht="12.75" customHeight="1">
      <c r="A77" s="97"/>
      <c r="B77" s="97" t="s">
        <v>479</v>
      </c>
      <c r="C77" s="264">
        <v>36535.0</v>
      </c>
      <c r="D77" s="264">
        <v>0.0</v>
      </c>
      <c r="E77" s="67">
        <v>37579.0</v>
      </c>
      <c r="F77" s="67">
        <v>0.0</v>
      </c>
      <c r="G77" s="67">
        <v>38654.26000000001</v>
      </c>
      <c r="H77" s="67">
        <v>0.0</v>
      </c>
      <c r="I77" s="67">
        <v>39760.6278</v>
      </c>
      <c r="J77" s="67">
        <v>0.0</v>
      </c>
      <c r="K77" s="67">
        <v>40898.976634</v>
      </c>
      <c r="L77" s="67">
        <v>0.0</v>
      </c>
      <c r="M77" s="67">
        <v>49026.20593302</v>
      </c>
      <c r="N77" s="67">
        <v>0.0</v>
      </c>
      <c r="O77" s="67">
        <v>43275.2421110106</v>
      </c>
      <c r="P77" s="67">
        <v>0.0</v>
      </c>
      <c r="Q77" s="67">
        <v>220212.0393743409</v>
      </c>
      <c r="R77" s="79"/>
      <c r="S77" s="67">
        <v>70396.58055557113</v>
      </c>
      <c r="T77" s="79"/>
      <c r="U77" s="67">
        <v>228167.87797223832</v>
      </c>
      <c r="V77" s="67">
        <v>0.0</v>
      </c>
      <c r="W77" s="67">
        <v>112455.9743114054</v>
      </c>
      <c r="X77" s="67"/>
      <c r="Y77" s="67">
        <v>107292.9435407476</v>
      </c>
      <c r="Z77" s="67"/>
      <c r="AA77" s="67">
        <v>95676.89184697</v>
      </c>
      <c r="AB77" s="67"/>
      <c r="AC77" s="67">
        <v>46111.95860237914</v>
      </c>
      <c r="AD77" s="67"/>
      <c r="AE77" s="67">
        <v>98038.95860237912</v>
      </c>
      <c r="AF77" s="67">
        <v>0.0</v>
      </c>
      <c r="AG77" s="67">
        <v>100460.3173604505</v>
      </c>
      <c r="AH77" s="67">
        <v>0.0</v>
      </c>
      <c r="AI77" s="67">
        <v>64309.17688126402</v>
      </c>
      <c r="AJ77" s="67">
        <v>0.0</v>
      </c>
      <c r="AK77" s="67">
        <v>105493.782187702</v>
      </c>
      <c r="AL77" s="67">
        <v>0.0</v>
      </c>
      <c r="AM77" s="67">
        <v>108106.41565333301</v>
      </c>
      <c r="AN77" s="67">
        <v>0.0</v>
      </c>
      <c r="AO77" s="67">
        <v>116788.39812293301</v>
      </c>
      <c r="AP77" s="67">
        <v>0.0</v>
      </c>
      <c r="AQ77" s="67">
        <v>62540.09006662099</v>
      </c>
      <c r="AR77" s="67">
        <v>0.0</v>
      </c>
      <c r="AS77" s="67">
        <v>73701.89276861964</v>
      </c>
      <c r="AT77" s="67">
        <v>0.0</v>
      </c>
      <c r="AU77" s="67">
        <v>66196.24955167822</v>
      </c>
      <c r="AV77" s="67">
        <v>0.0</v>
      </c>
      <c r="AW77" s="67">
        <v>89513.64703822858</v>
      </c>
      <c r="AX77" s="67">
        <v>0.0</v>
      </c>
      <c r="AY77" s="67">
        <v>70067.6164493754</v>
      </c>
      <c r="AZ77" s="67">
        <v>0.0</v>
      </c>
      <c r="BA77" s="67">
        <v>72087.73494285668</v>
      </c>
      <c r="BB77" s="67">
        <v>0.0</v>
      </c>
      <c r="BC77" s="67">
        <v>84504.6269911424</v>
      </c>
      <c r="BD77" s="67">
        <v>0.0</v>
      </c>
      <c r="BE77" s="67">
        <v>76308.96580087667</v>
      </c>
      <c r="BF77" s="67">
        <v>0.0</v>
      </c>
      <c r="BG77" s="67">
        <v>78512.47477490298</v>
      </c>
      <c r="BH77" s="67">
        <v>0.0</v>
      </c>
      <c r="BI77" s="67">
        <v>99060.92901815004</v>
      </c>
      <c r="BJ77" s="67">
        <v>0.0</v>
      </c>
      <c r="BK77" s="67">
        <v>78434.15688869458</v>
      </c>
      <c r="BL77" s="67">
        <v>3124220.011780892</v>
      </c>
    </row>
    <row r="78" ht="12.75" customHeight="1">
      <c r="A78" s="97"/>
      <c r="B78" s="97"/>
      <c r="C78" s="97"/>
      <c r="D78" s="97"/>
      <c r="E78" s="79"/>
      <c r="F78" s="79"/>
      <c r="G78" s="79"/>
      <c r="H78" s="79"/>
      <c r="I78" s="79"/>
      <c r="J78" s="79"/>
      <c r="K78" s="79"/>
      <c r="L78" s="79"/>
      <c r="M78" s="79"/>
      <c r="N78" s="79"/>
      <c r="O78" s="79"/>
      <c r="P78" s="79"/>
      <c r="Q78" s="79"/>
      <c r="R78" s="79"/>
      <c r="S78" s="79"/>
      <c r="T78" s="79"/>
      <c r="U78" s="79"/>
      <c r="V78" s="79"/>
      <c r="W78" s="79"/>
      <c r="X78" s="79"/>
      <c r="Y78" s="79"/>
      <c r="Z78" s="79"/>
      <c r="AA78" s="79"/>
      <c r="AB78" s="79"/>
      <c r="AC78" s="79"/>
      <c r="AD78" s="79"/>
      <c r="AE78" s="79"/>
      <c r="AF78" s="79"/>
      <c r="AG78" s="79"/>
      <c r="AH78" s="79"/>
      <c r="AI78" s="79"/>
      <c r="AJ78" s="79"/>
      <c r="AK78" s="79"/>
      <c r="AL78" s="79"/>
      <c r="AM78" s="79"/>
      <c r="AN78" s="79"/>
      <c r="AO78" s="79"/>
      <c r="AP78" s="79"/>
      <c r="AQ78" s="79"/>
      <c r="AR78" s="79"/>
      <c r="AS78" s="79"/>
      <c r="AT78" s="79"/>
      <c r="AU78" s="79"/>
      <c r="AV78" s="79"/>
      <c r="AW78" s="79"/>
      <c r="AX78" s="79"/>
      <c r="AY78" s="79"/>
      <c r="AZ78" s="79"/>
      <c r="BA78" s="79"/>
      <c r="BB78" s="79"/>
      <c r="BC78" s="79"/>
      <c r="BD78" s="79"/>
      <c r="BE78" s="79"/>
      <c r="BF78" s="79"/>
      <c r="BG78" s="79"/>
      <c r="BH78" s="79"/>
      <c r="BI78" s="79"/>
      <c r="BJ78" s="79"/>
      <c r="BK78" s="79"/>
      <c r="BL78" s="265"/>
    </row>
    <row r="79" ht="12.75" customHeight="1">
      <c r="A79" s="97"/>
      <c r="B79" s="97"/>
      <c r="C79" s="97"/>
      <c r="D79" s="97"/>
      <c r="E79" s="79"/>
      <c r="F79" s="79"/>
      <c r="G79" s="79"/>
      <c r="H79" s="79"/>
      <c r="I79" s="79"/>
      <c r="J79" s="79"/>
      <c r="K79" s="79"/>
      <c r="L79" s="79"/>
      <c r="M79" s="79"/>
      <c r="N79" s="79"/>
      <c r="O79" s="79"/>
      <c r="P79" s="79"/>
      <c r="Q79" s="79"/>
      <c r="R79" s="79"/>
      <c r="S79" s="79"/>
      <c r="T79" s="79"/>
      <c r="U79" s="79"/>
      <c r="V79" s="79"/>
      <c r="W79" s="79"/>
      <c r="X79" s="79"/>
      <c r="Y79" s="79"/>
      <c r="Z79" s="79"/>
      <c r="AA79" s="79"/>
      <c r="AB79" s="79"/>
      <c r="AC79" s="79"/>
      <c r="AD79" s="79"/>
      <c r="AE79" s="79"/>
      <c r="AF79" s="79"/>
      <c r="AG79" s="79"/>
      <c r="AH79" s="79"/>
      <c r="AI79" s="79"/>
      <c r="AJ79" s="79"/>
      <c r="AK79" s="79"/>
      <c r="AL79" s="79"/>
      <c r="AM79" s="79"/>
      <c r="AN79" s="79"/>
      <c r="AO79" s="79"/>
      <c r="AP79" s="79"/>
      <c r="AQ79" s="79"/>
      <c r="AR79" s="79"/>
      <c r="AS79" s="79"/>
      <c r="AT79" s="79"/>
      <c r="AU79" s="79"/>
      <c r="AV79" s="79"/>
      <c r="AW79" s="79"/>
      <c r="AX79" s="79"/>
      <c r="AY79" s="79"/>
      <c r="AZ79" s="79"/>
      <c r="BA79" s="79"/>
      <c r="BB79" s="79"/>
      <c r="BC79" s="79"/>
      <c r="BD79" s="79"/>
      <c r="BE79" s="79"/>
      <c r="BF79" s="79"/>
      <c r="BG79" s="79"/>
      <c r="BH79" s="79"/>
      <c r="BI79" s="79"/>
      <c r="BJ79" s="79"/>
      <c r="BK79" s="79"/>
      <c r="BL79" s="79"/>
    </row>
    <row r="80" ht="12.75" customHeight="1">
      <c r="A80" s="97"/>
      <c r="B80" s="99"/>
      <c r="C80" s="266"/>
      <c r="D80" s="97"/>
      <c r="E80" s="79"/>
      <c r="F80" s="79"/>
      <c r="G80" s="79"/>
      <c r="H80" s="79"/>
      <c r="I80" s="79"/>
      <c r="J80" s="79"/>
      <c r="K80" s="79"/>
      <c r="L80" s="79"/>
      <c r="M80" s="79"/>
      <c r="N80" s="79"/>
      <c r="O80" s="79"/>
      <c r="P80" s="79"/>
      <c r="Q80" s="79"/>
      <c r="R80" s="79"/>
      <c r="S80" s="79"/>
      <c r="T80" s="79"/>
      <c r="U80" s="79"/>
      <c r="V80" s="79"/>
      <c r="W80" s="79"/>
      <c r="X80" s="79"/>
      <c r="Y80" s="79"/>
      <c r="Z80" s="79"/>
      <c r="AA80" s="79"/>
      <c r="AB80" s="79"/>
      <c r="AC80" s="79"/>
      <c r="AD80" s="79"/>
      <c r="AE80" s="79"/>
      <c r="AF80" s="79"/>
      <c r="AG80" s="79"/>
      <c r="AH80" s="79"/>
      <c r="AI80" s="79"/>
      <c r="AJ80" s="79"/>
      <c r="AK80" s="79"/>
      <c r="AL80" s="79"/>
      <c r="AM80" s="79"/>
      <c r="AN80" s="79"/>
      <c r="AO80" s="79"/>
      <c r="AP80" s="79"/>
      <c r="AQ80" s="79"/>
      <c r="AR80" s="79"/>
      <c r="AS80" s="79"/>
      <c r="AT80" s="79"/>
      <c r="AU80" s="79"/>
      <c r="AV80" s="79"/>
      <c r="AW80" s="79"/>
      <c r="AX80" s="79"/>
      <c r="AY80" s="79"/>
      <c r="AZ80" s="79"/>
      <c r="BA80" s="79"/>
      <c r="BB80" s="79"/>
      <c r="BC80" s="79"/>
      <c r="BD80" s="79"/>
      <c r="BE80" s="79"/>
      <c r="BF80" s="79"/>
      <c r="BG80" s="79"/>
      <c r="BH80" s="79"/>
      <c r="BI80" s="79"/>
      <c r="BJ80" s="79"/>
      <c r="BK80" s="79"/>
      <c r="BL80" s="79"/>
    </row>
    <row r="81" ht="12.75" customHeight="1">
      <c r="A81" s="97"/>
      <c r="B81" s="102"/>
      <c r="C81" s="266"/>
      <c r="D81" s="97"/>
      <c r="E81" s="79"/>
      <c r="F81" s="79"/>
      <c r="G81" s="79"/>
      <c r="H81" s="79"/>
      <c r="I81" s="79"/>
      <c r="J81" s="79"/>
      <c r="K81" s="79"/>
      <c r="L81" s="79"/>
      <c r="M81" s="79"/>
      <c r="N81" s="79"/>
      <c r="O81" s="79"/>
      <c r="P81" s="79"/>
      <c r="Q81" s="79"/>
      <c r="R81" s="79"/>
      <c r="S81" s="79"/>
      <c r="T81" s="79"/>
      <c r="U81" s="79"/>
      <c r="V81" s="79"/>
      <c r="W81" s="79"/>
      <c r="X81" s="79"/>
      <c r="Y81" s="79"/>
      <c r="Z81" s="79"/>
      <c r="AA81" s="79"/>
      <c r="AB81" s="79"/>
      <c r="AC81" s="79"/>
      <c r="AD81" s="79"/>
      <c r="AE81" s="79"/>
      <c r="AF81" s="79"/>
      <c r="AG81" s="79"/>
      <c r="AH81" s="79"/>
      <c r="AI81" s="79"/>
      <c r="AJ81" s="79"/>
      <c r="AK81" s="79"/>
      <c r="AL81" s="79"/>
      <c r="AM81" s="79"/>
      <c r="AN81" s="79"/>
      <c r="AO81" s="79"/>
      <c r="AP81" s="79"/>
      <c r="AQ81" s="79"/>
      <c r="AR81" s="79"/>
      <c r="AS81" s="79"/>
      <c r="AT81" s="79"/>
      <c r="AU81" s="79"/>
      <c r="AV81" s="79"/>
      <c r="AW81" s="79"/>
      <c r="AX81" s="79"/>
      <c r="AY81" s="79"/>
      <c r="AZ81" s="79"/>
      <c r="BA81" s="79"/>
      <c r="BB81" s="79"/>
      <c r="BC81" s="79"/>
      <c r="BD81" s="79"/>
      <c r="BE81" s="79"/>
      <c r="BF81" s="79"/>
      <c r="BG81" s="79"/>
      <c r="BH81" s="79"/>
      <c r="BI81" s="79"/>
      <c r="BJ81" s="79"/>
      <c r="BK81" s="79"/>
      <c r="BL81" s="79"/>
    </row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/>
  </sheetPr>
  <sheetViews>
    <sheetView workbookViewId="0">
      <pane xSplit="1.0" topLeftCell="B1" activePane="topRight" state="frozen"/>
      <selection activeCell="C2" sqref="C2" pane="topRight"/>
    </sheetView>
  </sheetViews>
  <sheetFormatPr customHeight="1" defaultColWidth="14.43" defaultRowHeight="15.0" outlineLevelRow="1"/>
  <cols>
    <col customWidth="1" min="1" max="1" width="62.29"/>
    <col customWidth="1" min="2" max="2" width="23.71"/>
    <col customWidth="1" min="3" max="3" width="24.0"/>
    <col customWidth="1" min="4" max="4" width="15.71"/>
    <col customWidth="1" min="5" max="5" width="27.43"/>
    <col customWidth="1" min="6" max="6" width="16.86"/>
    <col customWidth="1" min="7" max="7" width="13.71"/>
    <col customWidth="1" min="8" max="8" width="15.71"/>
    <col customWidth="1" min="9" max="9" width="21.86"/>
    <col customWidth="1" min="10" max="14" width="13.71"/>
    <col customWidth="1" min="15" max="15" width="22.71"/>
    <col customWidth="1" min="16" max="16" width="13.71"/>
    <col customWidth="1" min="17" max="17" width="20.14"/>
    <col customWidth="1" min="18" max="18" width="13.71"/>
    <col customWidth="1" min="19" max="19" width="16.86"/>
    <col customWidth="1" min="20" max="20" width="13.71"/>
    <col customWidth="1" min="21" max="21" width="25.29"/>
    <col customWidth="1" min="22" max="22" width="62.43"/>
    <col customWidth="1" min="23" max="23" width="21.86"/>
    <col customWidth="1" min="24" max="24" width="13.71"/>
    <col customWidth="1" min="25" max="25" width="20.14"/>
    <col customWidth="1" min="26" max="26" width="17.0"/>
    <col customWidth="1" min="27" max="27" width="18.43"/>
    <col customWidth="1" min="28" max="28" width="15.86"/>
    <col customWidth="1" min="29" max="29" width="19.29"/>
    <col customWidth="1" min="30" max="30" width="17.57"/>
    <col customWidth="1" min="31" max="31" width="19.14"/>
    <col customWidth="1" min="32" max="32" width="13.71"/>
    <col customWidth="1" min="33" max="33" width="19.29"/>
    <col customWidth="1" min="34" max="34" width="13.71"/>
    <col customWidth="1" min="35" max="35" width="18.43"/>
    <col customWidth="1" min="36" max="36" width="13.71"/>
    <col customWidth="1" min="37" max="37" width="18.86"/>
    <col customWidth="1" min="38" max="38" width="13.71"/>
    <col customWidth="1" min="39" max="39" width="17.86"/>
    <col customWidth="1" min="40" max="40" width="13.71"/>
    <col customWidth="1" min="41" max="41" width="18.57"/>
    <col customWidth="1" min="42" max="42" width="13.71"/>
    <col customWidth="1" min="43" max="43" width="18.86"/>
    <col customWidth="1" min="44" max="44" width="13.71"/>
    <col customWidth="1" min="45" max="45" width="19.57"/>
    <col customWidth="1" min="46" max="46" width="13.71"/>
    <col customWidth="1" min="47" max="47" width="18.43"/>
    <col customWidth="1" min="48" max="48" width="18.57"/>
    <col customWidth="1" min="49" max="49" width="24.86"/>
    <col customWidth="1" min="50" max="50" width="13.71"/>
    <col customWidth="1" min="51" max="51" width="18.14"/>
    <col customWidth="1" min="52" max="52" width="13.71"/>
    <col customWidth="1" min="53" max="53" width="18.43"/>
    <col customWidth="1" min="54" max="54" width="13.71"/>
    <col customWidth="1" min="55" max="55" width="18.43"/>
    <col customWidth="1" min="56" max="56" width="13.71"/>
    <col customWidth="1" min="57" max="57" width="18.43"/>
    <col customWidth="1" min="58" max="58" width="13.71"/>
    <col customWidth="1" min="59" max="59" width="19.29"/>
    <col customWidth="1" min="60" max="60" width="13.71"/>
    <col customWidth="1" min="61" max="61" width="19.86"/>
    <col customWidth="1" min="62" max="62" width="13.71"/>
    <col customWidth="1" min="63" max="63" width="18.43"/>
    <col customWidth="1" min="64" max="64" width="13.71"/>
    <col customWidth="1" min="65" max="65" width="19.57"/>
    <col customWidth="1" min="66" max="66" width="13.71"/>
    <col customWidth="1" min="67" max="67" width="17.86"/>
    <col customWidth="1" min="68" max="68" width="13.71"/>
    <col customWidth="1" min="69" max="69" width="20.86"/>
    <col customWidth="1" min="70" max="70" width="13.71"/>
    <col customWidth="1" min="71" max="71" width="18.14"/>
    <col customWidth="1" min="72" max="72" width="13.71"/>
    <col customWidth="1" min="73" max="73" width="19.57"/>
    <col customWidth="1" min="74" max="74" width="13.71"/>
    <col customWidth="1" min="75" max="75" width="21.0"/>
    <col customWidth="1" min="76" max="76" width="13.71"/>
    <col customWidth="1" min="77" max="77" width="18.43"/>
    <col customWidth="1" min="78" max="78" width="13.71"/>
    <col customWidth="1" min="79" max="79" width="17.86"/>
    <col customWidth="1" min="80" max="80" width="13.71"/>
    <col customWidth="1" min="81" max="81" width="18.71"/>
    <col customWidth="1" min="82" max="82" width="13.71"/>
    <col customWidth="1" min="83" max="83" width="19.86"/>
    <col customWidth="1" min="84" max="84" width="13.71"/>
    <col customWidth="1" min="85" max="85" width="20.14"/>
    <col customWidth="1" min="86" max="86" width="13.71"/>
    <col customWidth="1" min="87" max="87" width="20.57"/>
    <col customWidth="1" min="88" max="88" width="13.71"/>
    <col customWidth="1" min="89" max="89" width="20.29"/>
    <col customWidth="1" min="90" max="90" width="13.71"/>
    <col customWidth="1" min="91" max="91" width="22.57"/>
    <col customWidth="1" min="92" max="92" width="13.71"/>
    <col customWidth="1" min="93" max="93" width="25.43"/>
    <col customWidth="1" min="94" max="94" width="13.71"/>
    <col customWidth="1" min="95" max="95" width="21.0"/>
    <col customWidth="1" min="96" max="96" width="13.71"/>
    <col customWidth="1" min="97" max="97" width="23.29"/>
    <col customWidth="1" min="98" max="98" width="13.71"/>
    <col customWidth="1" min="99" max="99" width="18.43"/>
    <col customWidth="1" min="100" max="100" width="13.71"/>
    <col customWidth="1" min="101" max="101" width="22.29"/>
    <col customWidth="1" min="102" max="102" width="13.71"/>
    <col customWidth="1" min="103" max="103" width="17.86"/>
    <col customWidth="1" min="104" max="104" width="13.71"/>
    <col customWidth="1" min="105" max="105" width="21.29"/>
    <col customWidth="1" min="106" max="106" width="13.71"/>
    <col customWidth="1" min="107" max="107" width="18.57"/>
    <col customWidth="1" min="108" max="108" width="12.29"/>
    <col customWidth="1" min="109" max="109" width="23.29"/>
    <col customWidth="1" min="110" max="110" width="13.71"/>
    <col customWidth="1" min="111" max="111" width="19.14"/>
    <col customWidth="1" min="112" max="112" width="13.71"/>
    <col customWidth="1" min="113" max="113" width="22.0"/>
    <col customWidth="1" min="114" max="114" width="13.71"/>
    <col customWidth="1" min="115" max="115" width="19.29"/>
    <col customWidth="1" min="116" max="116" width="13.71"/>
    <col customWidth="1" min="117" max="117" width="19.86"/>
    <col customWidth="1" min="118" max="118" width="13.71"/>
    <col customWidth="1" min="119" max="119" width="24.0"/>
    <col customWidth="1" min="120" max="120" width="13.71"/>
    <col customWidth="1" min="121" max="121" width="18.57"/>
    <col customWidth="1" min="122" max="122" width="13.71"/>
    <col customWidth="1" min="123" max="123" width="26.57"/>
    <col customWidth="1" min="124" max="124" width="13.71"/>
    <col customWidth="1" min="125" max="125" width="24.43"/>
  </cols>
  <sheetData>
    <row r="1" ht="12.75" customHeight="1">
      <c r="A1" t="s">
        <v>6</v>
      </c>
      <c r="F1">
        <v>1.03</v>
      </c>
      <c r="BL1" t="s">
        <v>13</v>
      </c>
      <c r="BM1" t="s">
        <v>14</v>
      </c>
    </row>
    <row r="2" ht="12.75" customHeight="1">
      <c r="B2">
        <v>4.25</v>
      </c>
      <c r="C2">
        <v>4.312732627</v>
      </c>
      <c r="F2">
        <v>1.03</v>
      </c>
      <c r="U2" s="2">
        <v>0.07</v>
      </c>
      <c r="V2" t="s">
        <v>15</v>
      </c>
      <c r="W2">
        <v>6.318628299999999</v>
      </c>
      <c r="AE2" s="2">
        <v>0.05</v>
      </c>
      <c r="AF2">
        <v>30.0</v>
      </c>
      <c r="AG2">
        <v>5.33690668</v>
      </c>
      <c r="AU2" t="s">
        <v>16</v>
      </c>
      <c r="AV2" s="1">
        <v>5000000.0</v>
      </c>
      <c r="AZ2" s="2">
        <v>0.07</v>
      </c>
      <c r="BA2">
        <v>7.693106359000001</v>
      </c>
      <c r="BL2">
        <v>1.03</v>
      </c>
      <c r="BM2">
        <f>(BL2^30)</f>
        <v>2.427262471</v>
      </c>
    </row>
    <row r="3" ht="12.75" customHeight="1">
      <c r="B3">
        <v>3.25</v>
      </c>
      <c r="C3">
        <v>3.712607493</v>
      </c>
      <c r="AU3" t="s">
        <v>26</v>
      </c>
      <c r="AV3">
        <v>40.0</v>
      </c>
      <c r="AZ3" t="s">
        <v>27</v>
      </c>
    </row>
    <row r="4" ht="12.75" customHeight="1"/>
    <row r="5" ht="12.75" customHeight="1">
      <c r="A5" s="3" t="s">
        <v>30</v>
      </c>
    </row>
    <row r="6" ht="12.75" customHeight="1">
      <c r="A6" s="3" t="s">
        <v>22</v>
      </c>
      <c r="CO6" t="s">
        <v>38</v>
      </c>
    </row>
    <row r="7" ht="12.75" customHeight="1">
      <c r="A7" s="3" t="s">
        <v>1</v>
      </c>
    </row>
    <row r="8" ht="12.75" customHeight="1">
      <c r="A8" s="5" t="s">
        <v>2</v>
      </c>
      <c r="B8" s="5" t="s">
        <v>32</v>
      </c>
      <c r="C8" s="5" t="s">
        <v>33</v>
      </c>
      <c r="D8" s="6" t="s">
        <v>34</v>
      </c>
      <c r="E8" s="7"/>
      <c r="F8" s="7">
        <v>2019.0</v>
      </c>
      <c r="G8" s="7"/>
      <c r="H8" s="7">
        <f>(F8+1)</f>
        <v>2020</v>
      </c>
      <c r="I8" s="7"/>
      <c r="J8" s="7">
        <f>(H8+1)</f>
        <v>2021</v>
      </c>
      <c r="K8" s="7"/>
      <c r="L8" s="7">
        <f>(J8+1)</f>
        <v>2022</v>
      </c>
      <c r="M8" s="7"/>
      <c r="N8" s="7">
        <f>(L8+1)</f>
        <v>2023</v>
      </c>
      <c r="O8" s="7"/>
      <c r="P8" s="7">
        <f>(N8+1)</f>
        <v>2024</v>
      </c>
      <c r="Q8" s="7"/>
      <c r="R8" s="7">
        <f>(P8+1)</f>
        <v>2025</v>
      </c>
      <c r="S8" s="7"/>
      <c r="T8" s="7">
        <f>(R8+1)</f>
        <v>2026</v>
      </c>
      <c r="U8" s="7"/>
      <c r="V8" s="7">
        <f>(T8+1)</f>
        <v>2027</v>
      </c>
      <c r="W8" s="7"/>
      <c r="X8" s="7">
        <f>(V8+1)</f>
        <v>2028</v>
      </c>
      <c r="Y8" s="7"/>
      <c r="Z8" s="7">
        <f>(X8+1)</f>
        <v>2029</v>
      </c>
      <c r="AA8" s="7"/>
      <c r="AB8" s="7">
        <f>(Z8+1)</f>
        <v>2030</v>
      </c>
      <c r="AC8" s="7"/>
      <c r="AD8" s="7">
        <f>(AB8+1)</f>
        <v>2031</v>
      </c>
      <c r="AE8" s="7"/>
      <c r="AF8" s="7">
        <f>(AD8+1)</f>
        <v>2032</v>
      </c>
      <c r="AG8" s="7"/>
      <c r="AH8" s="7">
        <f>(AF8+1)</f>
        <v>2033</v>
      </c>
      <c r="AI8" s="7"/>
      <c r="AJ8" s="7">
        <f>(AH8+1)</f>
        <v>2034</v>
      </c>
      <c r="AK8" s="7"/>
      <c r="AL8" s="7">
        <f>(AJ8+1)</f>
        <v>2035</v>
      </c>
      <c r="AM8" s="7"/>
      <c r="AN8" s="7">
        <f>(AL8+1)</f>
        <v>2036</v>
      </c>
      <c r="AO8" s="7"/>
      <c r="AP8" s="7">
        <f>(AN8+1)</f>
        <v>2037</v>
      </c>
      <c r="AQ8" s="7"/>
      <c r="AR8" s="7">
        <f>(AP8+1)</f>
        <v>2038</v>
      </c>
      <c r="AS8" s="7"/>
      <c r="AT8" s="7">
        <f>(AR8+1)</f>
        <v>2039</v>
      </c>
      <c r="AU8" s="7"/>
      <c r="AV8" s="7">
        <f>(AT8+1)</f>
        <v>2040</v>
      </c>
      <c r="AW8" s="7"/>
      <c r="AX8" s="7">
        <f>(AV8+1)</f>
        <v>2041</v>
      </c>
      <c r="AY8" s="7"/>
      <c r="AZ8" s="7">
        <f>(AX8+1)</f>
        <v>2042</v>
      </c>
      <c r="BA8" s="7"/>
      <c r="BB8" s="7">
        <f>(AZ8+1)</f>
        <v>2043</v>
      </c>
      <c r="BC8" s="7"/>
      <c r="BD8" s="7">
        <f>(BB8+1)</f>
        <v>2044</v>
      </c>
      <c r="BE8" s="7"/>
      <c r="BF8" s="7">
        <f>(BD8+1)</f>
        <v>2045</v>
      </c>
      <c r="BG8" s="7"/>
      <c r="BH8" s="7">
        <f>(BF8+1)</f>
        <v>2046</v>
      </c>
      <c r="BI8" s="7"/>
      <c r="BJ8" s="7">
        <f>(BH8+1)</f>
        <v>2047</v>
      </c>
      <c r="BK8" s="7"/>
      <c r="BL8" s="7">
        <f>(BJ8+1)</f>
        <v>2048</v>
      </c>
      <c r="BM8" s="7"/>
      <c r="BN8" s="7">
        <f>(BL8+1)</f>
        <v>2049</v>
      </c>
      <c r="BO8" s="7"/>
      <c r="BP8" s="7">
        <f>(BN8+1)</f>
        <v>2050</v>
      </c>
      <c r="BQ8" s="7"/>
      <c r="BR8" s="7">
        <f>(BP8+1)</f>
        <v>2051</v>
      </c>
      <c r="BS8" s="7"/>
      <c r="BT8" s="7">
        <f>(BR8+1)</f>
        <v>2052</v>
      </c>
      <c r="BU8" s="7"/>
      <c r="BV8" s="7">
        <f>(BT8+1)</f>
        <v>2053</v>
      </c>
      <c r="BW8" s="7"/>
      <c r="BX8" s="7">
        <f>(BV8+1)</f>
        <v>2054</v>
      </c>
      <c r="BY8" s="7"/>
      <c r="BZ8" s="7">
        <f>(BX8+1)</f>
        <v>2055</v>
      </c>
      <c r="CA8" s="7"/>
      <c r="CB8" s="7">
        <f>(BZ8+1)</f>
        <v>2056</v>
      </c>
      <c r="CC8" s="7"/>
      <c r="CD8" s="7">
        <f>(CB8+1)</f>
        <v>2057</v>
      </c>
      <c r="CE8" s="7"/>
      <c r="CF8" s="7">
        <f>(CD8+1)</f>
        <v>2058</v>
      </c>
      <c r="CG8" s="7"/>
      <c r="CH8" s="7">
        <f>(CF8+1)</f>
        <v>2059</v>
      </c>
      <c r="CI8" s="7"/>
      <c r="CJ8" s="7">
        <f>(CH8+1)</f>
        <v>2060</v>
      </c>
      <c r="CK8" s="7"/>
      <c r="CL8" s="7">
        <f>(CJ8+1)</f>
        <v>2061</v>
      </c>
      <c r="CM8" s="7"/>
      <c r="CN8" s="7">
        <f>(CL8+1)</f>
        <v>2062</v>
      </c>
      <c r="CO8" s="7"/>
      <c r="CP8" s="7">
        <f>(CN8+1)</f>
        <v>2063</v>
      </c>
      <c r="CQ8" s="7"/>
      <c r="CR8" s="7">
        <f>(CP8+1)</f>
        <v>2064</v>
      </c>
      <c r="CS8" s="7"/>
      <c r="CT8" s="7">
        <f>(CR8+1)</f>
        <v>2065</v>
      </c>
      <c r="CU8" s="7"/>
      <c r="CV8" s="7">
        <f>(CT8+1)</f>
        <v>2066</v>
      </c>
      <c r="CW8" s="7"/>
      <c r="CX8" s="7">
        <f>(CV8+1)</f>
        <v>2067</v>
      </c>
      <c r="CY8" s="7"/>
      <c r="CZ8" s="7">
        <f>(CX8+1)</f>
        <v>2068</v>
      </c>
      <c r="DA8" s="7"/>
      <c r="DB8" s="7">
        <f>(CZ8+1)</f>
        <v>2069</v>
      </c>
      <c r="DC8" s="7"/>
      <c r="DD8" s="7">
        <f>(DB8+1)</f>
        <v>2070</v>
      </c>
      <c r="DE8" s="7"/>
      <c r="DF8" s="7">
        <f>(DD8+1)</f>
        <v>2071</v>
      </c>
      <c r="DG8" s="7"/>
      <c r="DH8" s="7">
        <f>(DF8+1)</f>
        <v>2072</v>
      </c>
      <c r="DI8" s="7"/>
      <c r="DJ8" s="7">
        <f>(DH8+1)</f>
        <v>2073</v>
      </c>
      <c r="DK8" s="7"/>
      <c r="DL8" s="7">
        <f>(DJ8+1)</f>
        <v>2074</v>
      </c>
      <c r="DM8" s="7"/>
      <c r="DN8" s="7">
        <f>(DL8+1)</f>
        <v>2075</v>
      </c>
      <c r="DO8" s="7"/>
      <c r="DP8" s="7">
        <f>(DN8+1)</f>
        <v>2076</v>
      </c>
      <c r="DQ8" s="7"/>
      <c r="DR8" s="7">
        <f>(DP8+1)</f>
        <v>2077</v>
      </c>
      <c r="DS8" s="7"/>
      <c r="DT8" s="7">
        <f>(DR8+1)</f>
        <v>2078</v>
      </c>
      <c r="DU8" s="7"/>
    </row>
    <row r="9" ht="12.75" customHeight="1">
      <c r="A9" t="s">
        <v>146</v>
      </c>
      <c r="B9" s="1">
        <v>683.0</v>
      </c>
      <c r="C9">
        <v>8.0</v>
      </c>
      <c r="D9" s="1">
        <f t="shared" ref="D9:D11" si="1">(C9*B9)*12</f>
        <v>65568</v>
      </c>
      <c r="F9" s="1">
        <f t="shared" ref="F9:F11" si="2">(B9*$F$1)</f>
        <v>703.49</v>
      </c>
      <c r="G9" s="1">
        <f>(F9*$C$9)*12</f>
        <v>67535.04</v>
      </c>
      <c r="H9" s="1">
        <f t="shared" ref="H9:H11" si="3">(F9*$F$1)</f>
        <v>724.5947</v>
      </c>
      <c r="I9" s="1">
        <f>(H9*$C$9)*12</f>
        <v>69561.0912</v>
      </c>
      <c r="J9" s="1">
        <f t="shared" ref="J9:J11" si="4">(H9*$F$1)</f>
        <v>746.332541</v>
      </c>
      <c r="K9" s="1">
        <f>(J9*$C$9)*12</f>
        <v>71647.92394</v>
      </c>
      <c r="L9" s="1">
        <f t="shared" ref="L9:L11" si="5">(J9*$F$1)</f>
        <v>768.7225172</v>
      </c>
      <c r="M9" s="1">
        <f>(L9*$C$9)*12</f>
        <v>73797.36165</v>
      </c>
      <c r="N9" s="1">
        <f t="shared" ref="N9:N11" si="6">(L9*$F$1)</f>
        <v>791.7841927</v>
      </c>
      <c r="O9" s="1">
        <f>(N9*$C$9)*12</f>
        <v>76011.2825</v>
      </c>
      <c r="P9" s="1">
        <f t="shared" ref="P9:P11" si="7">(N9*$F$1)</f>
        <v>815.5377185</v>
      </c>
      <c r="Q9" s="1">
        <f>(P9*$C$9)*12</f>
        <v>78291.62098</v>
      </c>
      <c r="R9" s="1">
        <f t="shared" ref="R9:R11" si="8">(P9*$F$1)</f>
        <v>840.0038501</v>
      </c>
      <c r="S9" s="1">
        <f>(R9*$C$9)*12</f>
        <v>80640.36961</v>
      </c>
      <c r="T9" s="1">
        <f t="shared" ref="T9:T11" si="9">(R9*$F$1)</f>
        <v>865.2039656</v>
      </c>
      <c r="U9" s="1">
        <f>(T9*$C$9)*12</f>
        <v>83059.5807</v>
      </c>
      <c r="V9" s="1">
        <f t="shared" ref="V9:V11" si="10">(T9*$F$1)</f>
        <v>891.1600846</v>
      </c>
      <c r="W9" s="1">
        <f>(V9*$C$9)*12</f>
        <v>85551.36812</v>
      </c>
      <c r="X9" s="1">
        <f t="shared" ref="X9:X11" si="11">(V9*$F$1)</f>
        <v>917.8948871</v>
      </c>
      <c r="Y9" s="1">
        <f>(X9*$C$9)*12</f>
        <v>88117.90916</v>
      </c>
      <c r="Z9" s="1">
        <f t="shared" ref="Z9:Z11" si="12">(X9*$F$1)</f>
        <v>945.4317337</v>
      </c>
      <c r="AA9" s="1">
        <f>(Z9*$C$9)*12</f>
        <v>90761.44644</v>
      </c>
      <c r="AB9" s="1">
        <f t="shared" ref="AB9:AB11" si="13">(Z9*$F$1)</f>
        <v>973.7946857</v>
      </c>
      <c r="AC9" s="1">
        <f>(AB9*$C$9)*12</f>
        <v>93484.28983</v>
      </c>
      <c r="AD9" s="1">
        <f t="shared" ref="AD9:AD11" si="14">(AB9*$F$1)</f>
        <v>1003.008526</v>
      </c>
      <c r="AE9" s="1">
        <f>(AD9*$C$9)*12</f>
        <v>96288.81852</v>
      </c>
      <c r="AF9" s="1">
        <f t="shared" ref="AF9:AF11" si="15">(AD9*$F$1)</f>
        <v>1033.098782</v>
      </c>
      <c r="AG9" s="1">
        <f>(AF9*$C$9)*12</f>
        <v>99177.48308</v>
      </c>
      <c r="AH9" s="1">
        <f t="shared" ref="AH9:AH11" si="16">(AF9*$F$1)</f>
        <v>1064.091746</v>
      </c>
      <c r="AI9" s="1">
        <f>(AH9*$C$9)*12</f>
        <v>102152.8076</v>
      </c>
      <c r="AJ9" s="1">
        <f t="shared" ref="AJ9:AJ11" si="17">(AH9*$F$1)</f>
        <v>1096.014498</v>
      </c>
      <c r="AK9" s="1">
        <f>(AJ9*$C$9)*12</f>
        <v>105217.3918</v>
      </c>
      <c r="AL9" s="1">
        <f t="shared" ref="AL9:AL11" si="18">(AJ9*$F$1)</f>
        <v>1128.894933</v>
      </c>
      <c r="AM9" s="1">
        <f>(AL9*$C$9)*12</f>
        <v>108373.9136</v>
      </c>
      <c r="AN9" s="1">
        <f t="shared" ref="AN9:AN11" si="19">(AL9*$F$1)</f>
        <v>1162.761781</v>
      </c>
      <c r="AO9" s="1">
        <f>(AN9*$C$9)*12</f>
        <v>111625.131</v>
      </c>
      <c r="AP9" s="1">
        <f t="shared" ref="AP9:AP11" si="20">(AN9*$F$1)</f>
        <v>1197.644634</v>
      </c>
      <c r="AQ9" s="1">
        <f>(AP9*$C$9)*12</f>
        <v>114973.8849</v>
      </c>
      <c r="AR9" s="1">
        <f t="shared" ref="AR9:AR11" si="21">(AP9*$F$1)</f>
        <v>1233.573973</v>
      </c>
      <c r="AS9" s="1">
        <f>(AR9*$C$9)*12</f>
        <v>118423.1014</v>
      </c>
      <c r="AT9" s="1">
        <f t="shared" ref="AT9:AT11" si="22">(AR9*$F$1)</f>
        <v>1270.581192</v>
      </c>
      <c r="AU9" s="1">
        <f>(AT9*$C$9)*12</f>
        <v>121975.7945</v>
      </c>
      <c r="AV9" s="1">
        <f t="shared" ref="AV9:AV11" si="23">(AT9*$F$1)</f>
        <v>1308.698628</v>
      </c>
      <c r="AW9" s="1">
        <f>(AV9*$C$9)*12</f>
        <v>125635.0683</v>
      </c>
      <c r="AX9" s="1">
        <f t="shared" ref="AX9:AX11" si="24">(AV9*$F$1)</f>
        <v>1347.959587</v>
      </c>
      <c r="AY9" s="1">
        <f>(AX9*$C$9)*12</f>
        <v>129404.1204</v>
      </c>
      <c r="AZ9" s="1">
        <f t="shared" ref="AZ9:AZ11" si="25">(AX9*$F$1)</f>
        <v>1388.398375</v>
      </c>
      <c r="BA9" s="1">
        <f>(AZ9*$C$9)*12</f>
        <v>133286.244</v>
      </c>
      <c r="BB9" s="1">
        <f t="shared" ref="BB9:BB11" si="26">(AZ9*$F$1)</f>
        <v>1430.050326</v>
      </c>
      <c r="BC9" s="1">
        <f>(BB9*$C$9)*12</f>
        <v>137284.8313</v>
      </c>
      <c r="BD9" s="1">
        <f t="shared" ref="BD9:BD11" si="27">(BB9*$F$1)</f>
        <v>1472.951836</v>
      </c>
      <c r="BE9" s="1">
        <f>(BD9*$C$9)*12</f>
        <v>141403.3762</v>
      </c>
      <c r="BF9" s="1">
        <f t="shared" ref="BF9:BF11" si="28">(BD9*$F$1)</f>
        <v>1517.140391</v>
      </c>
      <c r="BG9" s="1">
        <f>(BF9*$C$9)*12</f>
        <v>145645.4775</v>
      </c>
      <c r="BH9" s="1">
        <f t="shared" ref="BH9:BH11" si="29">(BF9*$F$1)</f>
        <v>1562.654603</v>
      </c>
      <c r="BI9" s="1">
        <f>(BH9*$C$9)*12</f>
        <v>150014.8418</v>
      </c>
      <c r="BJ9" s="1">
        <f t="shared" ref="BJ9:BJ11" si="30">(BH9*$F$1)</f>
        <v>1609.534241</v>
      </c>
      <c r="BK9" s="1">
        <f>(BJ9*$C$9)*12</f>
        <v>154515.2871</v>
      </c>
      <c r="BL9" s="1">
        <f t="shared" ref="BL9:BL11" si="31">(BJ9*$F$1)</f>
        <v>1657.820268</v>
      </c>
      <c r="BM9" s="1">
        <f>(BL9*$C$9)*12</f>
        <v>159150.7457</v>
      </c>
      <c r="BN9" s="1">
        <f t="shared" ref="BN9:BN11" si="32">(BL9*$F$1)</f>
        <v>1707.554876</v>
      </c>
      <c r="BO9" s="1">
        <f>(BN9*$C$9)*12</f>
        <v>163925.2681</v>
      </c>
      <c r="BP9" s="1">
        <f t="shared" ref="BP9:BP11" si="33">(BN9*$F$1)</f>
        <v>1758.781522</v>
      </c>
      <c r="BQ9" s="1">
        <f>(BP9*$C$9)*12</f>
        <v>168843.0261</v>
      </c>
      <c r="BR9" s="1">
        <f t="shared" ref="BR9:BR11" si="34">(BP9*$F$1)</f>
        <v>1811.544968</v>
      </c>
      <c r="BS9" s="1">
        <f>(BR9*$C$9)*12</f>
        <v>173908.3169</v>
      </c>
      <c r="BT9" s="1">
        <f t="shared" ref="BT9:BT11" si="35">(BR9*$F$1)</f>
        <v>1865.891317</v>
      </c>
      <c r="BU9" s="1">
        <f>(BT9*$C$9)*12</f>
        <v>179125.5664</v>
      </c>
      <c r="BV9" s="1">
        <f t="shared" ref="BV9:BV11" si="36">(BT9*$F$1)</f>
        <v>1921.868056</v>
      </c>
      <c r="BW9" s="1">
        <f>(BV9*$C$9)*12</f>
        <v>184499.3334</v>
      </c>
      <c r="BX9" s="1">
        <f t="shared" ref="BX9:BX11" si="37">(BV9*$F$1)</f>
        <v>1979.524098</v>
      </c>
      <c r="BY9" s="1">
        <f>(BX9*$C$9)*12</f>
        <v>190034.3134</v>
      </c>
      <c r="BZ9" s="1">
        <f t="shared" ref="BZ9:BZ11" si="38">(BX9*$F$1)</f>
        <v>2038.909821</v>
      </c>
      <c r="CA9" s="1">
        <f>(BZ9*$C$9)*12</f>
        <v>195735.3428</v>
      </c>
      <c r="CB9" s="1">
        <f t="shared" ref="CB9:CB11" si="39">(BZ9*$F$1)</f>
        <v>2100.077116</v>
      </c>
      <c r="CC9" s="1">
        <f>(CB9*$C$9)*12</f>
        <v>201607.4031</v>
      </c>
      <c r="CD9" s="1">
        <f t="shared" ref="CD9:CD11" si="40">(CB9*$F$1)</f>
        <v>2163.079429</v>
      </c>
      <c r="CE9" s="1">
        <f>(CD9*$C$9)*12</f>
        <v>207655.6252</v>
      </c>
      <c r="CF9" s="1">
        <f t="shared" ref="CF9:CF11" si="41">(CD9*$F$1)</f>
        <v>2227.971812</v>
      </c>
      <c r="CG9" s="1">
        <f>(CF9*$C$9)*12</f>
        <v>213885.2939</v>
      </c>
      <c r="CH9" s="1">
        <f t="shared" ref="CH9:CH11" si="42">(CF9*$F$1)</f>
        <v>2294.810966</v>
      </c>
      <c r="CI9" s="1">
        <f>(CH9*$C$9)*12</f>
        <v>220301.8528</v>
      </c>
      <c r="CJ9" s="1">
        <f t="shared" ref="CJ9:CJ11" si="43">(CH9*$F$1)</f>
        <v>2363.655295</v>
      </c>
      <c r="CK9" s="1">
        <f>(CJ9*$C$9)*12</f>
        <v>226910.9083</v>
      </c>
      <c r="CL9" s="1">
        <f t="shared" ref="CL9:CL11" si="44">(CJ9*$F$1)</f>
        <v>2434.564954</v>
      </c>
      <c r="CM9" s="1">
        <f>(CL9*$C$9)*12</f>
        <v>233718.2356</v>
      </c>
      <c r="CN9" s="1">
        <f t="shared" ref="CN9:CN11" si="45">(CL9*$F$1)</f>
        <v>2507.601903</v>
      </c>
      <c r="CO9" s="1">
        <f>(CN9*$C$9)*12</f>
        <v>240729.7827</v>
      </c>
      <c r="CP9" s="1">
        <f t="shared" ref="CP9:CP11" si="46">(CN9*$F$1)</f>
        <v>2582.82996</v>
      </c>
      <c r="CQ9" s="1">
        <f>(CP9*$C$9)*12</f>
        <v>247951.6761</v>
      </c>
      <c r="CR9" s="1">
        <f t="shared" ref="CR9:CR11" si="47">(CP9*$F$1)</f>
        <v>2660.314859</v>
      </c>
      <c r="CS9" s="1">
        <f>(CR9*$C$9)*12</f>
        <v>255390.2264</v>
      </c>
      <c r="CT9" s="1">
        <f t="shared" ref="CT9:CT11" si="48">(CR9*$F$1)</f>
        <v>2740.124304</v>
      </c>
      <c r="CU9" s="1">
        <f>(CT9*$C$9)*12</f>
        <v>263051.9332</v>
      </c>
      <c r="CV9" s="1">
        <f t="shared" ref="CV9:CV11" si="49">(CT9*$F$1)</f>
        <v>2822.328034</v>
      </c>
      <c r="CW9" s="1">
        <f>(CV9*$C$9)*12</f>
        <v>270943.4912</v>
      </c>
      <c r="CX9" s="1">
        <f t="shared" ref="CX9:CX11" si="50">(CV9*$F$1)</f>
        <v>2906.997875</v>
      </c>
      <c r="CY9" s="1">
        <f>(CX9*$C$9)*12</f>
        <v>279071.796</v>
      </c>
      <c r="CZ9" s="1">
        <f t="shared" ref="CZ9:CZ11" si="51">(CX9*$F$1)</f>
        <v>2994.207811</v>
      </c>
      <c r="DA9" s="1">
        <f>(CZ9*$C$9)*12</f>
        <v>287443.9498</v>
      </c>
      <c r="DB9" s="1">
        <f t="shared" ref="DB9:DB11" si="52">(CZ9*$F$1)</f>
        <v>3084.034045</v>
      </c>
      <c r="DC9" s="1">
        <f>(DB9*$C$9)*12</f>
        <v>296067.2683</v>
      </c>
      <c r="DD9" s="1">
        <f t="shared" ref="DD9:DD11" si="53">(DB9*$F$1)</f>
        <v>3176.555066</v>
      </c>
      <c r="DE9" s="1">
        <f>(DD9*$C$9)*12</f>
        <v>304949.2864</v>
      </c>
      <c r="DF9" s="1">
        <f t="shared" ref="DF9:DF11" si="54">(DD9*$F$1)</f>
        <v>3271.851718</v>
      </c>
      <c r="DG9" s="1">
        <f>(DF9*$C$9)*12</f>
        <v>314097.765</v>
      </c>
      <c r="DH9" s="1">
        <f t="shared" ref="DH9:DH11" si="55">(DF9*$F$1)</f>
        <v>3370.00727</v>
      </c>
      <c r="DI9" s="1">
        <f>(DH9*$C$9)*12</f>
        <v>323520.6979</v>
      </c>
      <c r="DJ9" s="1">
        <f t="shared" ref="DJ9:DJ11" si="56">(DH9*$F$1)</f>
        <v>3471.107488</v>
      </c>
      <c r="DK9" s="1">
        <f>(DJ9*$C$9)*12</f>
        <v>333226.3189</v>
      </c>
      <c r="DL9" s="1">
        <f t="shared" ref="DL9:DL11" si="57">(DJ9*$F$1)</f>
        <v>3575.240713</v>
      </c>
      <c r="DM9" s="1">
        <f>(DL9*$C$9)*12</f>
        <v>343223.1084</v>
      </c>
      <c r="DN9" s="1">
        <f t="shared" ref="DN9:DN11" si="58">(DL9*$F$1)</f>
        <v>3682.497934</v>
      </c>
      <c r="DO9" s="1">
        <f>(DN9*$C$9)*12</f>
        <v>353519.8017</v>
      </c>
      <c r="DP9" s="1">
        <f t="shared" ref="DP9:DP11" si="59">(DN9*$F$1)</f>
        <v>3792.972872</v>
      </c>
      <c r="DQ9" s="1">
        <f>(DP9*$C$9)*12</f>
        <v>364125.3957</v>
      </c>
      <c r="DR9" s="1">
        <f t="shared" ref="DR9:DR11" si="60">(DP9*$F$1)</f>
        <v>3906.762058</v>
      </c>
      <c r="DS9" s="1">
        <f>(DR9*$C$9)*12</f>
        <v>375049.1576</v>
      </c>
      <c r="DT9" s="1">
        <f t="shared" ref="DT9:DT11" si="61">(DR9*$F$1)</f>
        <v>4023.96492</v>
      </c>
      <c r="DU9" s="1">
        <f>(DT9*$C$9)*12</f>
        <v>386300.6323</v>
      </c>
    </row>
    <row r="10" ht="12.75" customHeight="1">
      <c r="A10" t="s">
        <v>206</v>
      </c>
      <c r="B10" s="1">
        <v>909.0</v>
      </c>
      <c r="C10">
        <v>25.0</v>
      </c>
      <c r="D10" s="1">
        <f t="shared" si="1"/>
        <v>272700</v>
      </c>
      <c r="F10" s="1">
        <f t="shared" si="2"/>
        <v>936.27</v>
      </c>
      <c r="G10" s="1">
        <f>(F10*$C$10)*12</f>
        <v>280881</v>
      </c>
      <c r="H10" s="1">
        <f t="shared" si="3"/>
        <v>964.3581</v>
      </c>
      <c r="I10" s="1">
        <f>(H10*$C$10)*12</f>
        <v>289307.43</v>
      </c>
      <c r="J10" s="1">
        <f t="shared" si="4"/>
        <v>993.288843</v>
      </c>
      <c r="K10" s="1">
        <f>(J10*$C$10)*12</f>
        <v>297986.6529</v>
      </c>
      <c r="L10" s="1">
        <f t="shared" si="5"/>
        <v>1023.087508</v>
      </c>
      <c r="M10" s="1">
        <f>(L10*$C$10)*12</f>
        <v>306926.2525</v>
      </c>
      <c r="N10" s="1">
        <f t="shared" si="6"/>
        <v>1053.780134</v>
      </c>
      <c r="O10" s="1">
        <f>(N10*$C$10)*12</f>
        <v>316134.0401</v>
      </c>
      <c r="P10" s="1">
        <f t="shared" si="7"/>
        <v>1085.393538</v>
      </c>
      <c r="Q10" s="1">
        <f>(P10*$C$10)*12</f>
        <v>325618.0613</v>
      </c>
      <c r="R10" s="1">
        <f t="shared" si="8"/>
        <v>1117.955344</v>
      </c>
      <c r="S10" s="1">
        <f>(R10*$C$10)*12</f>
        <v>335386.6031</v>
      </c>
      <c r="T10" s="1">
        <f t="shared" si="9"/>
        <v>1151.494004</v>
      </c>
      <c r="U10" s="1">
        <f>(T10*$C$10)*12</f>
        <v>345448.2012</v>
      </c>
      <c r="V10" s="1">
        <f t="shared" si="10"/>
        <v>1186.038824</v>
      </c>
      <c r="W10" s="1">
        <f>(V10*$C$10)*12</f>
        <v>355811.6472</v>
      </c>
      <c r="X10" s="1">
        <f t="shared" si="11"/>
        <v>1221.619989</v>
      </c>
      <c r="Y10" s="1">
        <f>(X10*$C$10)*12</f>
        <v>366485.9966</v>
      </c>
      <c r="Z10" s="1">
        <f t="shared" si="12"/>
        <v>1258.268588</v>
      </c>
      <c r="AA10" s="1">
        <f>(Z10*$C$10)*12</f>
        <v>377480.5765</v>
      </c>
      <c r="AB10" s="1">
        <f t="shared" si="13"/>
        <v>1296.016646</v>
      </c>
      <c r="AC10" s="1">
        <f>(AB10*$C$10)*12</f>
        <v>388804.9938</v>
      </c>
      <c r="AD10" s="1">
        <f t="shared" si="14"/>
        <v>1334.897146</v>
      </c>
      <c r="AE10" s="1">
        <f>(AD10*$C$10)*12</f>
        <v>400469.1437</v>
      </c>
      <c r="AF10" s="1">
        <f t="shared" si="15"/>
        <v>1374.94406</v>
      </c>
      <c r="AG10" s="1">
        <f>(AF10*$C$10)*12</f>
        <v>412483.218</v>
      </c>
      <c r="AH10" s="1">
        <f t="shared" si="16"/>
        <v>1416.192382</v>
      </c>
      <c r="AI10" s="1">
        <f>(AH10*$C$10)*12</f>
        <v>424857.7145</v>
      </c>
      <c r="AJ10" s="1">
        <f t="shared" si="17"/>
        <v>1458.678153</v>
      </c>
      <c r="AK10" s="1">
        <f>(AJ10*$C$10)*12</f>
        <v>437603.4459</v>
      </c>
      <c r="AL10" s="1">
        <f t="shared" si="18"/>
        <v>1502.438498</v>
      </c>
      <c r="AM10" s="1">
        <f>(AL10*$C$10)*12</f>
        <v>450731.5493</v>
      </c>
      <c r="AN10" s="1">
        <f t="shared" si="19"/>
        <v>1547.511653</v>
      </c>
      <c r="AO10" s="1">
        <f>(AN10*$C$10)*12</f>
        <v>464253.4958</v>
      </c>
      <c r="AP10" s="1">
        <f t="shared" si="20"/>
        <v>1593.937002</v>
      </c>
      <c r="AQ10" s="1">
        <f>(AP10*$C$10)*12</f>
        <v>478181.1007</v>
      </c>
      <c r="AR10" s="1">
        <f t="shared" si="21"/>
        <v>1641.755112</v>
      </c>
      <c r="AS10" s="1">
        <f>(AR10*$C$10)*12</f>
        <v>492526.5337</v>
      </c>
      <c r="AT10" s="1">
        <f t="shared" si="22"/>
        <v>1691.007766</v>
      </c>
      <c r="AU10" s="1">
        <f>(AT10*$C$10)*12</f>
        <v>507302.3297</v>
      </c>
      <c r="AV10" s="1">
        <f t="shared" si="23"/>
        <v>1741.737999</v>
      </c>
      <c r="AW10" s="1">
        <f>(AV10*$C$10)*12</f>
        <v>522521.3996</v>
      </c>
      <c r="AX10" s="1">
        <f t="shared" si="24"/>
        <v>1793.990139</v>
      </c>
      <c r="AY10" s="1">
        <f>(AX10*$C$10)*12</f>
        <v>538197.0416</v>
      </c>
      <c r="AZ10" s="1">
        <f t="shared" si="25"/>
        <v>1847.809843</v>
      </c>
      <c r="BA10" s="1">
        <f>(AZ10*$C$10)*12</f>
        <v>554342.9528</v>
      </c>
      <c r="BB10" s="1">
        <f t="shared" si="26"/>
        <v>1903.244138</v>
      </c>
      <c r="BC10" s="1">
        <f>(BB10*$C$10)*12</f>
        <v>570973.2414</v>
      </c>
      <c r="BD10" s="1">
        <f t="shared" si="27"/>
        <v>1960.341462</v>
      </c>
      <c r="BE10" s="1">
        <f>(BD10*$C$10)*12</f>
        <v>588102.4387</v>
      </c>
      <c r="BF10" s="1">
        <f t="shared" si="28"/>
        <v>2019.151706</v>
      </c>
      <c r="BG10" s="1">
        <f>(BF10*$C$10)*12</f>
        <v>605745.5118</v>
      </c>
      <c r="BH10" s="1">
        <f t="shared" si="29"/>
        <v>2079.726257</v>
      </c>
      <c r="BI10" s="1">
        <f>(BH10*$C$10)*12</f>
        <v>623917.8772</v>
      </c>
      <c r="BJ10" s="1">
        <f t="shared" si="30"/>
        <v>2142.118045</v>
      </c>
      <c r="BK10" s="1">
        <f>(BJ10*$C$10)*12</f>
        <v>642635.4135</v>
      </c>
      <c r="BL10" s="1">
        <f t="shared" si="31"/>
        <v>2206.381586</v>
      </c>
      <c r="BM10" s="1">
        <f>(BL10*$C$10)*12</f>
        <v>661914.4759</v>
      </c>
      <c r="BN10" s="1">
        <f t="shared" si="32"/>
        <v>2272.573034</v>
      </c>
      <c r="BO10" s="1">
        <f>(BN10*$C$10)*12</f>
        <v>681771.9102</v>
      </c>
      <c r="BP10" s="1">
        <f t="shared" si="33"/>
        <v>2340.750225</v>
      </c>
      <c r="BQ10" s="1">
        <f>(BP10*$C$10)*12</f>
        <v>702225.0675</v>
      </c>
      <c r="BR10" s="1">
        <f t="shared" si="34"/>
        <v>2410.972732</v>
      </c>
      <c r="BS10" s="1">
        <f>(BR10*$C$10)*12</f>
        <v>723291.8195</v>
      </c>
      <c r="BT10" s="1">
        <f t="shared" si="35"/>
        <v>2483.301914</v>
      </c>
      <c r="BU10" s="1">
        <f>(BT10*$C$10)*12</f>
        <v>744990.5741</v>
      </c>
      <c r="BV10" s="1">
        <f t="shared" si="36"/>
        <v>2557.800971</v>
      </c>
      <c r="BW10" s="1">
        <f>(BV10*$C$10)*12</f>
        <v>767340.2913</v>
      </c>
      <c r="BX10" s="1">
        <f t="shared" si="37"/>
        <v>2634.535</v>
      </c>
      <c r="BY10" s="1">
        <f>(BX10*$C$10)*12</f>
        <v>790360.5</v>
      </c>
      <c r="BZ10" s="1">
        <f t="shared" si="38"/>
        <v>2713.57105</v>
      </c>
      <c r="CA10" s="1">
        <f>(BZ10*$C$10)*12</f>
        <v>814071.315</v>
      </c>
      <c r="CB10" s="1">
        <f t="shared" si="39"/>
        <v>2794.978182</v>
      </c>
      <c r="CC10" s="1">
        <f>(CB10*$C$10)*12</f>
        <v>838493.4545</v>
      </c>
      <c r="CD10" s="1">
        <f t="shared" si="40"/>
        <v>2878.827527</v>
      </c>
      <c r="CE10" s="1">
        <f>(CD10*$C$10)*12</f>
        <v>863648.2581</v>
      </c>
      <c r="CF10" s="1">
        <f t="shared" si="41"/>
        <v>2965.192353</v>
      </c>
      <c r="CG10" s="1">
        <f>(CF10*$C$10)*12</f>
        <v>889557.7059</v>
      </c>
      <c r="CH10" s="1">
        <f t="shared" si="42"/>
        <v>3054.148124</v>
      </c>
      <c r="CI10" s="1">
        <f>(CH10*$C$10)*12</f>
        <v>916244.4371</v>
      </c>
      <c r="CJ10" s="1">
        <f t="shared" si="43"/>
        <v>3145.772567</v>
      </c>
      <c r="CK10" s="1">
        <f>(CJ10*$C$10)*12</f>
        <v>943731.7702</v>
      </c>
      <c r="CL10" s="1">
        <f t="shared" si="44"/>
        <v>3240.145744</v>
      </c>
      <c r="CM10" s="1">
        <f>(CL10*$C$10)*12</f>
        <v>972043.7233</v>
      </c>
      <c r="CN10" s="1">
        <f t="shared" si="45"/>
        <v>3337.350117</v>
      </c>
      <c r="CO10" s="1">
        <f>(CN10*$C$10)*12</f>
        <v>1001205.035</v>
      </c>
      <c r="CP10" s="1">
        <f t="shared" si="46"/>
        <v>3437.47062</v>
      </c>
      <c r="CQ10" s="1">
        <f>(CP10*$C$10)*12</f>
        <v>1031241.186</v>
      </c>
      <c r="CR10" s="1">
        <f t="shared" si="47"/>
        <v>3540.594739</v>
      </c>
      <c r="CS10" s="1">
        <f>(CR10*$C$10)*12</f>
        <v>1062178.422</v>
      </c>
      <c r="CT10" s="1">
        <f t="shared" si="48"/>
        <v>3646.812581</v>
      </c>
      <c r="CU10" s="1">
        <f>(CT10*$C$10)*12</f>
        <v>1094043.774</v>
      </c>
      <c r="CV10" s="1">
        <f t="shared" si="49"/>
        <v>3756.216958</v>
      </c>
      <c r="CW10" s="1">
        <f>(CV10*$C$10)*12</f>
        <v>1126865.087</v>
      </c>
      <c r="CX10" s="1">
        <f t="shared" si="50"/>
        <v>3868.903467</v>
      </c>
      <c r="CY10" s="1">
        <f>(CX10*$C$10)*12</f>
        <v>1160671.04</v>
      </c>
      <c r="CZ10" s="1">
        <f t="shared" si="51"/>
        <v>3984.970571</v>
      </c>
      <c r="DA10" s="1">
        <f>(CZ10*$C$10)*12</f>
        <v>1195491.171</v>
      </c>
      <c r="DB10" s="1">
        <f t="shared" si="52"/>
        <v>4104.519688</v>
      </c>
      <c r="DC10" s="1">
        <f>(DB10*$C$10)*12</f>
        <v>1231355.906</v>
      </c>
      <c r="DD10" s="1">
        <f t="shared" si="53"/>
        <v>4227.655279</v>
      </c>
      <c r="DE10" s="1">
        <f>(DD10*$C$10)*12</f>
        <v>1268296.584</v>
      </c>
      <c r="DF10" s="1">
        <f t="shared" si="54"/>
        <v>4354.484937</v>
      </c>
      <c r="DG10" s="1">
        <f>(DF10*$C$10)*12</f>
        <v>1306345.481</v>
      </c>
      <c r="DH10" s="1">
        <f t="shared" si="55"/>
        <v>4485.119485</v>
      </c>
      <c r="DI10" s="1">
        <f>(DH10*$C$10)*12</f>
        <v>1345535.846</v>
      </c>
      <c r="DJ10" s="1">
        <f t="shared" si="56"/>
        <v>4619.67307</v>
      </c>
      <c r="DK10" s="1">
        <f>(DJ10*$C$10)*12</f>
        <v>1385901.921</v>
      </c>
      <c r="DL10" s="1">
        <f t="shared" si="57"/>
        <v>4758.263262</v>
      </c>
      <c r="DM10" s="1">
        <f>(DL10*$C$10)*12</f>
        <v>1427478.979</v>
      </c>
      <c r="DN10" s="1">
        <f t="shared" si="58"/>
        <v>4901.01116</v>
      </c>
      <c r="DO10" s="1">
        <f>(DN10*$C$10)*12</f>
        <v>1470303.348</v>
      </c>
      <c r="DP10" s="1">
        <f t="shared" si="59"/>
        <v>5048.041495</v>
      </c>
      <c r="DQ10" s="1">
        <f>(DP10*$C$10)*12</f>
        <v>1514412.448</v>
      </c>
      <c r="DR10" s="1">
        <f t="shared" si="60"/>
        <v>5199.482739</v>
      </c>
      <c r="DS10" s="1">
        <f>(DR10*$C$10)*12</f>
        <v>1559844.822</v>
      </c>
      <c r="DT10" s="1">
        <f t="shared" si="61"/>
        <v>5355.467222</v>
      </c>
      <c r="DU10" s="1">
        <f>(DT10*$C$10)*12</f>
        <v>1606640.166</v>
      </c>
    </row>
    <row r="11" ht="12.75" customHeight="1">
      <c r="A11" t="s">
        <v>231</v>
      </c>
      <c r="B11" s="1">
        <v>1046.0</v>
      </c>
      <c r="C11">
        <v>33.0</v>
      </c>
      <c r="D11" s="1">
        <f t="shared" si="1"/>
        <v>414216</v>
      </c>
      <c r="F11" s="1">
        <f t="shared" si="2"/>
        <v>1077.38</v>
      </c>
      <c r="G11" s="1">
        <f>(F11*$C$11)*12</f>
        <v>426642.48</v>
      </c>
      <c r="H11" s="1">
        <f t="shared" si="3"/>
        <v>1109.7014</v>
      </c>
      <c r="I11" s="1">
        <f>(H11*$C$11)*12</f>
        <v>439441.7544</v>
      </c>
      <c r="J11" s="1">
        <f t="shared" si="4"/>
        <v>1142.992442</v>
      </c>
      <c r="K11" s="1">
        <f>(J11*$C$11)*12</f>
        <v>452625.007</v>
      </c>
      <c r="L11" s="1">
        <f t="shared" si="5"/>
        <v>1177.282215</v>
      </c>
      <c r="M11" s="1">
        <f>(L11*$C$11)*12</f>
        <v>466203.7572</v>
      </c>
      <c r="N11" s="1">
        <f t="shared" si="6"/>
        <v>1212.600682</v>
      </c>
      <c r="O11" s="1">
        <f>(N11*$C$11)*12</f>
        <v>480189.87</v>
      </c>
      <c r="P11" s="1">
        <f t="shared" si="7"/>
        <v>1248.978702</v>
      </c>
      <c r="Q11" s="1">
        <f>(P11*$C$11)*12</f>
        <v>494595.5661</v>
      </c>
      <c r="R11" s="1">
        <f t="shared" si="8"/>
        <v>1286.448063</v>
      </c>
      <c r="S11" s="1">
        <f>(R11*$C$11)*12</f>
        <v>509433.433</v>
      </c>
      <c r="T11" s="1">
        <f t="shared" si="9"/>
        <v>1325.041505</v>
      </c>
      <c r="U11" s="1">
        <f>(T11*$C$11)*12</f>
        <v>524716.436</v>
      </c>
      <c r="V11" s="1">
        <f t="shared" si="10"/>
        <v>1364.79275</v>
      </c>
      <c r="W11" s="1">
        <f>(V11*$C$11)*12</f>
        <v>540457.9291</v>
      </c>
      <c r="X11" s="1">
        <f t="shared" si="11"/>
        <v>1405.736533</v>
      </c>
      <c r="Y11" s="1">
        <f>(X11*$C$11)*12</f>
        <v>556671.667</v>
      </c>
      <c r="Z11" s="1">
        <f t="shared" si="12"/>
        <v>1447.908629</v>
      </c>
      <c r="AA11" s="1">
        <f>(Z11*$C$11)*12</f>
        <v>573371.817</v>
      </c>
      <c r="AB11" s="1">
        <f t="shared" si="13"/>
        <v>1491.345888</v>
      </c>
      <c r="AC11" s="1">
        <f>(AB11*$C$11)*12</f>
        <v>590572.9715</v>
      </c>
      <c r="AD11" s="1">
        <f t="shared" si="14"/>
        <v>1536.086264</v>
      </c>
      <c r="AE11" s="1">
        <f>(AD11*$C$11)*12</f>
        <v>608290.1607</v>
      </c>
      <c r="AF11" s="1">
        <f t="shared" si="15"/>
        <v>1582.168852</v>
      </c>
      <c r="AG11" s="1">
        <f>(AF11*$C$11)*12</f>
        <v>626538.8655</v>
      </c>
      <c r="AH11" s="1">
        <f t="shared" si="16"/>
        <v>1629.633918</v>
      </c>
      <c r="AI11" s="1">
        <f>(AH11*$C$11)*12</f>
        <v>645335.0314</v>
      </c>
      <c r="AJ11" s="1">
        <f t="shared" si="17"/>
        <v>1678.522935</v>
      </c>
      <c r="AK11" s="1">
        <f>(AJ11*$C$11)*12</f>
        <v>664695.0824</v>
      </c>
      <c r="AL11" s="1">
        <f t="shared" si="18"/>
        <v>1728.878623</v>
      </c>
      <c r="AM11" s="1">
        <f>(AL11*$C$11)*12</f>
        <v>684635.9348</v>
      </c>
      <c r="AN11" s="1">
        <f t="shared" si="19"/>
        <v>1780.744982</v>
      </c>
      <c r="AO11" s="1">
        <f>(AN11*$C$11)*12</f>
        <v>705175.0129</v>
      </c>
      <c r="AP11" s="1">
        <f t="shared" si="20"/>
        <v>1834.167332</v>
      </c>
      <c r="AQ11" s="1">
        <f>(AP11*$C$11)*12</f>
        <v>726330.2633</v>
      </c>
      <c r="AR11" s="1">
        <f t="shared" si="21"/>
        <v>1889.192351</v>
      </c>
      <c r="AS11" s="1">
        <f>(AR11*$C$11)*12</f>
        <v>748120.1712</v>
      </c>
      <c r="AT11" s="1">
        <f t="shared" si="22"/>
        <v>1945.868122</v>
      </c>
      <c r="AU11" s="1">
        <f>(AT11*$C$11)*12</f>
        <v>770563.7763</v>
      </c>
      <c r="AV11" s="1">
        <f t="shared" si="23"/>
        <v>2004.244166</v>
      </c>
      <c r="AW11" s="1">
        <f>(AV11*$C$11)*12</f>
        <v>793680.6896</v>
      </c>
      <c r="AX11" s="1">
        <f t="shared" si="24"/>
        <v>2064.371491</v>
      </c>
      <c r="AY11" s="1">
        <f>(AX11*$C$11)*12</f>
        <v>817491.1103</v>
      </c>
      <c r="AZ11" s="1">
        <f t="shared" si="25"/>
        <v>2126.302635</v>
      </c>
      <c r="BA11" s="1">
        <f>(AZ11*$C$11)*12</f>
        <v>842015.8436</v>
      </c>
      <c r="BB11" s="1">
        <f t="shared" si="26"/>
        <v>2190.091714</v>
      </c>
      <c r="BC11" s="1">
        <f>(BB11*$C$11)*12</f>
        <v>867276.3189</v>
      </c>
      <c r="BD11" s="1">
        <f t="shared" si="27"/>
        <v>2255.794466</v>
      </c>
      <c r="BE11" s="1">
        <f>(BD11*$C$11)*12</f>
        <v>893294.6085</v>
      </c>
      <c r="BF11" s="1">
        <f t="shared" si="28"/>
        <v>2323.4683</v>
      </c>
      <c r="BG11" s="1">
        <f>(BF11*$C$11)*12</f>
        <v>920093.4467</v>
      </c>
      <c r="BH11" s="1">
        <f t="shared" si="29"/>
        <v>2393.172349</v>
      </c>
      <c r="BI11" s="1">
        <f>(BH11*$C$11)*12</f>
        <v>947696.2501</v>
      </c>
      <c r="BJ11" s="1">
        <f t="shared" si="30"/>
        <v>2464.967519</v>
      </c>
      <c r="BK11" s="1">
        <f>(BJ11*$C$11)*12</f>
        <v>976127.1376</v>
      </c>
      <c r="BL11" s="1">
        <f t="shared" si="31"/>
        <v>2538.916545</v>
      </c>
      <c r="BM11" s="1">
        <f>(BL11*$C$11)*12</f>
        <v>1005410.952</v>
      </c>
      <c r="BN11" s="1">
        <f t="shared" si="32"/>
        <v>2615.084041</v>
      </c>
      <c r="BO11" s="1">
        <f>(BN11*$C$11)*12</f>
        <v>1035573.28</v>
      </c>
      <c r="BP11" s="1">
        <f t="shared" si="33"/>
        <v>2693.536562</v>
      </c>
      <c r="BQ11" s="1">
        <f>(BP11*$C$11)*12</f>
        <v>1066640.479</v>
      </c>
      <c r="BR11" s="1">
        <f t="shared" si="34"/>
        <v>2774.342659</v>
      </c>
      <c r="BS11" s="1">
        <f>(BR11*$C$11)*12</f>
        <v>1098639.693</v>
      </c>
      <c r="BT11" s="1">
        <f t="shared" si="35"/>
        <v>2857.572939</v>
      </c>
      <c r="BU11" s="1">
        <f>(BT11*$C$11)*12</f>
        <v>1131598.884</v>
      </c>
      <c r="BV11" s="1">
        <f t="shared" si="36"/>
        <v>2943.300127</v>
      </c>
      <c r="BW11" s="1">
        <f>(BV11*$C$11)*12</f>
        <v>1165546.85</v>
      </c>
      <c r="BX11" s="1">
        <f t="shared" si="37"/>
        <v>3031.599131</v>
      </c>
      <c r="BY11" s="1">
        <f>(BX11*$C$11)*12</f>
        <v>1200513.256</v>
      </c>
      <c r="BZ11" s="1">
        <f t="shared" si="38"/>
        <v>3122.547105</v>
      </c>
      <c r="CA11" s="1">
        <f>(BZ11*$C$11)*12</f>
        <v>1236528.654</v>
      </c>
      <c r="CB11" s="1">
        <f t="shared" si="39"/>
        <v>3216.223518</v>
      </c>
      <c r="CC11" s="1">
        <f>(CB11*$C$11)*12</f>
        <v>1273624.513</v>
      </c>
      <c r="CD11" s="1">
        <f t="shared" si="40"/>
        <v>3312.710224</v>
      </c>
      <c r="CE11" s="1">
        <f>(CD11*$C$11)*12</f>
        <v>1311833.249</v>
      </c>
      <c r="CF11" s="1">
        <f t="shared" si="41"/>
        <v>3412.09153</v>
      </c>
      <c r="CG11" s="1">
        <f>(CF11*$C$11)*12</f>
        <v>1351188.246</v>
      </c>
      <c r="CH11" s="1">
        <f t="shared" si="42"/>
        <v>3514.454276</v>
      </c>
      <c r="CI11" s="1">
        <f>(CH11*$C$11)*12</f>
        <v>1391723.893</v>
      </c>
      <c r="CJ11" s="1">
        <f t="shared" si="43"/>
        <v>3619.887905</v>
      </c>
      <c r="CK11" s="1">
        <f>(CJ11*$C$11)*12</f>
        <v>1433475.61</v>
      </c>
      <c r="CL11" s="1">
        <f t="shared" si="44"/>
        <v>3728.484542</v>
      </c>
      <c r="CM11" s="1">
        <f>(CL11*$C$11)*12</f>
        <v>1476479.879</v>
      </c>
      <c r="CN11" s="1">
        <f t="shared" si="45"/>
        <v>3840.339078</v>
      </c>
      <c r="CO11" s="1">
        <f>(CN11*$C$11)*12</f>
        <v>1520774.275</v>
      </c>
      <c r="CP11" s="1">
        <f t="shared" si="46"/>
        <v>3955.54925</v>
      </c>
      <c r="CQ11" s="1">
        <f>(CP11*$C$11)*12</f>
        <v>1566397.503</v>
      </c>
      <c r="CR11" s="1">
        <f t="shared" si="47"/>
        <v>4074.215728</v>
      </c>
      <c r="CS11" s="1">
        <f>(CR11*$C$11)*12</f>
        <v>1613389.428</v>
      </c>
      <c r="CT11" s="1">
        <f t="shared" si="48"/>
        <v>4196.4422</v>
      </c>
      <c r="CU11" s="1">
        <f>(CT11*$C$11)*12</f>
        <v>1661791.111</v>
      </c>
      <c r="CV11" s="1">
        <f t="shared" si="49"/>
        <v>4322.335466</v>
      </c>
      <c r="CW11" s="1">
        <f>(CV11*$C$11)*12</f>
        <v>1711644.844</v>
      </c>
      <c r="CX11" s="1">
        <f t="shared" si="50"/>
        <v>4452.00553</v>
      </c>
      <c r="CY11" s="1">
        <f>(CX11*$C$11)*12</f>
        <v>1762994.19</v>
      </c>
      <c r="CZ11" s="1">
        <f t="shared" si="51"/>
        <v>4585.565696</v>
      </c>
      <c r="DA11" s="1">
        <f>(CZ11*$C$11)*12</f>
        <v>1815884.015</v>
      </c>
      <c r="DB11" s="1">
        <f t="shared" si="52"/>
        <v>4723.132666</v>
      </c>
      <c r="DC11" s="1">
        <f>(DB11*$C$11)*12</f>
        <v>1870360.536</v>
      </c>
      <c r="DD11" s="1">
        <f t="shared" si="53"/>
        <v>4864.826646</v>
      </c>
      <c r="DE11" s="1">
        <f>(DD11*$C$11)*12</f>
        <v>1926471.352</v>
      </c>
      <c r="DF11" s="1">
        <f t="shared" si="54"/>
        <v>5010.771446</v>
      </c>
      <c r="DG11" s="1">
        <f>(DF11*$C$11)*12</f>
        <v>1984265.493</v>
      </c>
      <c r="DH11" s="1">
        <f t="shared" si="55"/>
        <v>5161.094589</v>
      </c>
      <c r="DI11" s="1">
        <f>(DH11*$C$11)*12</f>
        <v>2043793.457</v>
      </c>
      <c r="DJ11" s="1">
        <f t="shared" si="56"/>
        <v>5315.927427</v>
      </c>
      <c r="DK11" s="1">
        <f>(DJ11*$C$11)*12</f>
        <v>2105107.261</v>
      </c>
      <c r="DL11" s="1">
        <f t="shared" si="57"/>
        <v>5475.40525</v>
      </c>
      <c r="DM11" s="1">
        <f>(DL11*$C$11)*12</f>
        <v>2168260.479</v>
      </c>
      <c r="DN11" s="1">
        <f t="shared" si="58"/>
        <v>5639.667407</v>
      </c>
      <c r="DO11" s="1">
        <f>(DN11*$C$11)*12</f>
        <v>2233308.293</v>
      </c>
      <c r="DP11" s="1">
        <f t="shared" si="59"/>
        <v>5808.857429</v>
      </c>
      <c r="DQ11" s="1">
        <f>(DP11*$C$11)*12</f>
        <v>2300307.542</v>
      </c>
      <c r="DR11" s="1">
        <f t="shared" si="60"/>
        <v>5983.123152</v>
      </c>
      <c r="DS11" s="1">
        <f>(DR11*$C$11)*12</f>
        <v>2369316.768</v>
      </c>
      <c r="DT11" s="1">
        <f t="shared" si="61"/>
        <v>6162.616847</v>
      </c>
      <c r="DU11" s="1">
        <f>(DT11*$C$11)*12</f>
        <v>2440396.271</v>
      </c>
    </row>
    <row r="12" ht="12.75" customHeight="1">
      <c r="A12" t="s">
        <v>235</v>
      </c>
      <c r="B12" s="2">
        <v>0.01</v>
      </c>
      <c r="C12">
        <f>SUM(C9:C11)</f>
        <v>66</v>
      </c>
      <c r="D12" s="1">
        <f>-(D11+D10+D9)*B12</f>
        <v>-7524.84</v>
      </c>
      <c r="G12" s="1">
        <f>-SUM(G9:G11)*0.01</f>
        <v>-7750.5852</v>
      </c>
      <c r="I12" s="1">
        <f>-SUM(I9:I11)*0.01</f>
        <v>-7983.102756</v>
      </c>
      <c r="K12" s="1">
        <f>-SUM(K9:K11)*0.01</f>
        <v>-8222.595839</v>
      </c>
      <c r="M12" s="1">
        <f>-SUM(M9:M11)*0.01</f>
        <v>-8469.273714</v>
      </c>
      <c r="O12" s="1">
        <f>-SUM(O9:O11)*0.01</f>
        <v>-8723.351925</v>
      </c>
      <c r="Q12" s="1">
        <f>-SUM(Q9:Q11)*0.01</f>
        <v>-8985.052483</v>
      </c>
      <c r="S12" s="1">
        <f>-SUM(S9:S11)*0.01</f>
        <v>-9254.604058</v>
      </c>
      <c r="U12" s="1">
        <f>-SUM(U9:U11)*0.01</f>
        <v>-9532.242179</v>
      </c>
      <c r="W12" s="1">
        <f>-SUM(W9:W11)*0.01</f>
        <v>-9818.209445</v>
      </c>
      <c r="Y12" s="1">
        <f>-SUM(Y9:Y11)*0.01</f>
        <v>-10112.75573</v>
      </c>
      <c r="AA12" s="1">
        <f>-SUM(AA9:AA11)*0.01</f>
        <v>-10416.1384</v>
      </c>
      <c r="AC12" s="1">
        <f>-SUM(AC9:AC11)*0.01</f>
        <v>-10728.62255</v>
      </c>
      <c r="AE12" s="1">
        <f>-SUM(AE9:AE11)*0.01</f>
        <v>-11050.48123</v>
      </c>
      <c r="AG12" s="1">
        <f>-SUM(AG9:AG11)*0.01</f>
        <v>-11381.99567</v>
      </c>
      <c r="AI12" s="1">
        <f>-SUM(AI9:AI11)*0.01</f>
        <v>-11723.45554</v>
      </c>
      <c r="AK12" s="1">
        <f>-SUM(AK9:AK11)*0.01</f>
        <v>-12075.1592</v>
      </c>
      <c r="AM12" s="1">
        <f>-SUM(AM9:AM11)*0.01</f>
        <v>-12437.41398</v>
      </c>
      <c r="AO12" s="1">
        <f>-SUM(AO9:AO11)*0.01</f>
        <v>-12810.5364</v>
      </c>
      <c r="AQ12" s="1">
        <f>-SUM(AQ9:AQ11)*0.01</f>
        <v>-13194.85249</v>
      </c>
      <c r="AS12" s="1">
        <f>-SUM(AS9:AS11)*0.01</f>
        <v>-13590.69806</v>
      </c>
      <c r="AU12" s="1">
        <f>-SUM(AU9:AU11)*0.01</f>
        <v>-13998.419</v>
      </c>
      <c r="AW12" s="1">
        <f>-SUM(AW9:AW11)*0.01</f>
        <v>-14418.37158</v>
      </c>
      <c r="AY12" s="1">
        <f>-SUM(AY9:AY11)*0.01</f>
        <v>-14850.92272</v>
      </c>
      <c r="BA12" s="1">
        <f>-SUM(BA9:BA11)*0.01</f>
        <v>-15296.4504</v>
      </c>
      <c r="BC12" s="1">
        <f>-SUM(BC9:BC11)*0.01</f>
        <v>-15755.34392</v>
      </c>
      <c r="BE12" s="1">
        <f>-SUM(BE9:BE11)*0.01</f>
        <v>-16228.00423</v>
      </c>
      <c r="BG12" s="1">
        <f>-SUM(BG9:BG11)*0.01</f>
        <v>-16714.84436</v>
      </c>
      <c r="BI12" s="1">
        <f>-SUM(BI9:BI11)*0.01</f>
        <v>-17216.28969</v>
      </c>
      <c r="BK12" s="1">
        <f>-SUM(BK9:BK11)*0.01</f>
        <v>-17732.77838</v>
      </c>
      <c r="BM12" s="1">
        <f>-SUM(BM9:BM11)*0.01</f>
        <v>-18264.76173</v>
      </c>
      <c r="BO12" s="1">
        <f>-SUM(BO9:BO11)*0.01</f>
        <v>-18812.70459</v>
      </c>
      <c r="BQ12" s="1">
        <f>-SUM(BQ9:BQ11)*0.01</f>
        <v>-19377.08572</v>
      </c>
      <c r="BS12" s="1">
        <f>-SUM(BS9:BS11)*0.01</f>
        <v>-19958.39829</v>
      </c>
      <c r="BU12" s="1">
        <f>-SUM(BU9:BU11)*0.01</f>
        <v>-20557.15024</v>
      </c>
      <c r="BW12" s="1">
        <f>-SUM(BW9:BW11)*0.01</f>
        <v>-21173.86475</v>
      </c>
      <c r="BY12" s="1">
        <f>-SUM(BY9:BY11)*0.01</f>
        <v>-21809.08069</v>
      </c>
      <c r="CA12" s="1">
        <f>-SUM(CA9:CA11)*0.01</f>
        <v>-22463.35311</v>
      </c>
      <c r="CC12" s="1">
        <f>-SUM(CC9:CC11)*0.01</f>
        <v>-23137.25371</v>
      </c>
      <c r="CE12" s="1">
        <f>-SUM(CE9:CE11)*0.01</f>
        <v>-23831.37132</v>
      </c>
      <c r="CG12" s="1">
        <f>-SUM(CG9:CG11)*0.01</f>
        <v>-24546.31246</v>
      </c>
      <c r="CI12" s="1">
        <f>-SUM(CI9:CI11)*0.01</f>
        <v>-25282.70183</v>
      </c>
      <c r="CK12" s="1">
        <f>-SUM(CK9:CK11)*0.01</f>
        <v>-26041.18289</v>
      </c>
      <c r="CM12" s="1">
        <f>-SUM(CM9:CM11)*0.01</f>
        <v>-26822.41837</v>
      </c>
      <c r="CO12" s="1">
        <f>-SUM(CO9:CO11)*0.01</f>
        <v>-27627.09093</v>
      </c>
      <c r="CQ12" s="1">
        <f>-SUM(CQ9:CQ11)*0.01</f>
        <v>-28455.90365</v>
      </c>
      <c r="CS12" s="1">
        <f>-SUM(CS9:CS11)*0.01</f>
        <v>-29309.58076</v>
      </c>
      <c r="CU12" s="1">
        <f>-SUM(CU9:CU11)*0.01</f>
        <v>-30188.86819</v>
      </c>
      <c r="CW12" s="1">
        <f>-SUM(CW9:CW11)*0.01</f>
        <v>-31094.53423</v>
      </c>
      <c r="CY12" s="1">
        <f>-SUM(CY9:CY11)*0.01</f>
        <v>-32027.37026</v>
      </c>
      <c r="DA12" s="1">
        <f>-SUM(DA9:DA11)*0.01</f>
        <v>-32988.19137</v>
      </c>
      <c r="DC12" s="1">
        <f>-SUM(DC9:DC11)*0.01</f>
        <v>-33977.83711</v>
      </c>
      <c r="DE12" s="1">
        <f>-SUM(DE9:DE11)*0.01</f>
        <v>-34997.17222</v>
      </c>
      <c r="DG12" s="1">
        <f>-SUM(DG9:DG11)*0.01</f>
        <v>-36047.08739</v>
      </c>
      <c r="DI12" s="1">
        <f>-SUM(DI9:DI11)*0.01</f>
        <v>-37128.50001</v>
      </c>
      <c r="DK12" s="1">
        <f>-SUM(DK9:DK11)*0.01</f>
        <v>-38242.35501</v>
      </c>
      <c r="DM12" s="1">
        <f>-SUM(DM9:DM11)*0.01</f>
        <v>-39389.62566</v>
      </c>
      <c r="DO12" s="1">
        <f>-SUM(DO9:DO11)*0.01</f>
        <v>-40571.31443</v>
      </c>
      <c r="DQ12" s="1">
        <f>-SUM(DQ9:DQ11)*0.01</f>
        <v>-41788.45386</v>
      </c>
      <c r="DS12" s="1">
        <f>-SUM(DS9:DS11)*0.01</f>
        <v>-43042.10748</v>
      </c>
      <c r="DU12" s="1">
        <f>-SUM(DU9:DU11)*0.01</f>
        <v>-44333.3707</v>
      </c>
    </row>
    <row r="13" ht="12.75" customHeight="1">
      <c r="A13" t="s">
        <v>250</v>
      </c>
      <c r="D13" s="1">
        <v>50554.0</v>
      </c>
      <c r="G13" s="1">
        <f t="shared" ref="G13:G14" si="62">0</f>
        <v>0</v>
      </c>
      <c r="I13" s="1">
        <f t="shared" ref="I13:I16" si="63">(G13*$F$1)</f>
        <v>0</v>
      </c>
      <c r="K13" s="1">
        <f t="shared" ref="K13:K14" si="64">(D13*1.06)</f>
        <v>53587.24</v>
      </c>
      <c r="M13" s="1">
        <f t="shared" ref="M13:M16" si="65">(K13*$F$1)</f>
        <v>55194.8572</v>
      </c>
      <c r="O13" s="1">
        <f t="shared" ref="O13:O16" si="66">(M13*$F$1)</f>
        <v>56850.70292</v>
      </c>
      <c r="Q13" s="1">
        <f t="shared" ref="Q13:Q16" si="67">(O13*$F$1)</f>
        <v>58556.224</v>
      </c>
      <c r="S13" s="1">
        <f t="shared" ref="S13:S16" si="68">(Q13*$F$1)</f>
        <v>60312.91072</v>
      </c>
      <c r="U13" s="1">
        <f t="shared" ref="U13:U16" si="69">(S13*$F$1)</f>
        <v>62122.29805</v>
      </c>
      <c r="W13" s="1">
        <f t="shared" ref="W13:W16" si="70">(U13*$F$1)</f>
        <v>63985.96699</v>
      </c>
      <c r="Y13" s="1">
        <f t="shared" ref="Y13:Y16" si="71">(W13*$F$1)</f>
        <v>65905.546</v>
      </c>
      <c r="AA13" s="1">
        <f t="shared" ref="AA13:AA16" si="72">(Y13*$F$1)</f>
        <v>67882.71238</v>
      </c>
      <c r="AC13" s="1">
        <f t="shared" ref="AC13:AC16" si="73">(AA13*$F$1)</f>
        <v>69919.19375</v>
      </c>
      <c r="AE13" s="1">
        <f t="shared" ref="AE13:AE16" si="74">(AC13*$F$1)</f>
        <v>72016.76956</v>
      </c>
      <c r="AG13" s="1">
        <f t="shared" ref="AG13:AG16" si="75">(AE13*$F$1)</f>
        <v>74177.27265</v>
      </c>
      <c r="AI13" s="1">
        <f t="shared" ref="AI13:AI16" si="76">(AG13*$F$1)</f>
        <v>76402.59083</v>
      </c>
      <c r="AK13" s="1">
        <f t="shared" ref="AK13:AK16" si="77">(AI13*$F$1)</f>
        <v>78694.66855</v>
      </c>
      <c r="AM13" s="1">
        <f t="shared" ref="AM13:AM16" si="78">(AK13*$F$1)</f>
        <v>81055.50861</v>
      </c>
      <c r="AO13" s="1">
        <f t="shared" ref="AO13:AO16" si="79">(AM13*$F$1)</f>
        <v>83487.17387</v>
      </c>
      <c r="AQ13" s="1">
        <f t="shared" ref="AQ13:AQ16" si="80">(AO13*$F$1)</f>
        <v>85991.78908</v>
      </c>
      <c r="AS13" s="1">
        <f t="shared" ref="AS13:AS16" si="81">(AQ13*$F$1)</f>
        <v>88571.54275</v>
      </c>
      <c r="AU13" s="1">
        <f t="shared" ref="AU13:AU16" si="82">(AS13*$F$1)</f>
        <v>91228.68904</v>
      </c>
      <c r="AW13" s="1">
        <f t="shared" ref="AW13:AW16" si="83">(AU13*$F$1)</f>
        <v>93965.54971</v>
      </c>
      <c r="AY13" s="1">
        <f t="shared" ref="AY13:AY16" si="84">(AW13*$F$1)</f>
        <v>96784.5162</v>
      </c>
      <c r="BA13" s="1">
        <f t="shared" ref="BA13:BA16" si="85">(AY13*$F$1)</f>
        <v>99688.05168</v>
      </c>
      <c r="BC13" s="1">
        <f t="shared" ref="BC13:BC16" si="86">(BA13*$F$1)</f>
        <v>102678.6932</v>
      </c>
      <c r="BE13" s="1">
        <f t="shared" ref="BE13:BE16" si="87">(BC13*$F$1)</f>
        <v>105759.054</v>
      </c>
      <c r="BG13" s="1">
        <f t="shared" ref="BG13:BG16" si="88">(BE13*$F$1)</f>
        <v>108931.8257</v>
      </c>
      <c r="BI13" s="1">
        <f t="shared" ref="BI13:BI16" si="89">(BG13*$F$1)</f>
        <v>112199.7804</v>
      </c>
      <c r="BK13" s="1">
        <f t="shared" ref="BK13:BK16" si="90">(BI13*$F$1)</f>
        <v>115565.7738</v>
      </c>
      <c r="BM13" s="1">
        <f t="shared" ref="BM13:BM16" si="91">(BK13*$F$1)</f>
        <v>119032.7471</v>
      </c>
      <c r="BO13" s="1">
        <f t="shared" ref="BO13:BO16" si="92">(BM13*$F$1)</f>
        <v>122603.7295</v>
      </c>
      <c r="BQ13" s="1">
        <f t="shared" ref="BQ13:BQ16" si="93">(BO13*$F$1)</f>
        <v>126281.8413</v>
      </c>
      <c r="BS13" s="1">
        <f t="shared" ref="BS13:BS16" si="94">(BQ13*$F$1)</f>
        <v>130070.2966</v>
      </c>
      <c r="BU13" s="1">
        <f t="shared" ref="BU13:BU16" si="95">(BS13*$F$1)</f>
        <v>133972.4055</v>
      </c>
      <c r="BW13" s="1">
        <f t="shared" ref="BW13:BW16" si="96">(BU13*$F$1)</f>
        <v>137991.5776</v>
      </c>
      <c r="BY13" s="1">
        <f t="shared" ref="BY13:BY16" si="97">(BW13*$F$1)</f>
        <v>142131.325</v>
      </c>
      <c r="CA13" s="1">
        <f t="shared" ref="CA13:CA16" si="98">(BY13*$F$1)</f>
        <v>146395.2647</v>
      </c>
      <c r="CC13" s="1">
        <f t="shared" ref="CC13:CC16" si="99">(CA13*$F$1)</f>
        <v>150787.1227</v>
      </c>
      <c r="CE13" s="1">
        <f t="shared" ref="CE13:CE16" si="100">(CC13*$F$1)</f>
        <v>155310.7363</v>
      </c>
      <c r="CG13" s="1">
        <f t="shared" ref="CG13:CG16" si="101">(CE13*$F$1)</f>
        <v>159970.0584</v>
      </c>
      <c r="CI13" s="1">
        <f t="shared" ref="CI13:CI16" si="102">(CG13*$F$1)</f>
        <v>164769.1602</v>
      </c>
      <c r="CK13" s="1">
        <f t="shared" ref="CK13:CK16" si="103">(CI13*$F$1)</f>
        <v>169712.235</v>
      </c>
      <c r="CM13" s="1">
        <f t="shared" ref="CM13:CM16" si="104">(CK13*$F$1)</f>
        <v>174803.602</v>
      </c>
      <c r="CO13" s="1">
        <f t="shared" ref="CO13:CO16" si="105">(CM13*$F$1)</f>
        <v>180047.7101</v>
      </c>
      <c r="CQ13" s="1">
        <f t="shared" ref="CQ13:CQ16" si="106">(CO13*$F$1)</f>
        <v>185449.1414</v>
      </c>
      <c r="CS13" s="1">
        <f t="shared" ref="CS13:CS16" si="107">(CQ13*$F$1)</f>
        <v>191012.6157</v>
      </c>
      <c r="CU13" s="1">
        <f t="shared" ref="CU13:CU16" si="108">(CS13*$F$1)</f>
        <v>196742.9941</v>
      </c>
      <c r="CW13" s="1">
        <f t="shared" ref="CW13:CW16" si="109">(CU13*$F$1)</f>
        <v>202645.2839</v>
      </c>
      <c r="CY13" s="1">
        <f t="shared" ref="CY13:CY16" si="110">(CW13*$F$1)</f>
        <v>208724.6425</v>
      </c>
      <c r="DA13" s="1">
        <f t="shared" ref="DA13:DA16" si="111">(CY13*$F$1)</f>
        <v>214986.3817</v>
      </c>
      <c r="DC13" s="1">
        <f t="shared" ref="DC13:DC16" si="112">(DA13*$F$1)</f>
        <v>221435.9732</v>
      </c>
      <c r="DE13" s="1">
        <f t="shared" ref="DE13:DE16" si="113">(DC13*$F$1)</f>
        <v>228079.0524</v>
      </c>
      <c r="DG13" s="1">
        <f t="shared" ref="DG13:DG16" si="114">(DE13*$F$1)</f>
        <v>234921.424</v>
      </c>
      <c r="DI13" s="1">
        <f t="shared" ref="DI13:DI16" si="115">(DG13*$F$1)</f>
        <v>241969.0667</v>
      </c>
      <c r="DK13" s="1">
        <f t="shared" ref="DK13:DK16" si="116">(DI13*$F$1)</f>
        <v>249228.1387</v>
      </c>
      <c r="DM13" s="1">
        <f t="shared" ref="DM13:DM16" si="117">(DK13*$F$1)</f>
        <v>256704.9828</v>
      </c>
      <c r="DO13" s="1">
        <f t="shared" ref="DO13:DO16" si="118">(DM13*$F$1)</f>
        <v>264406.1323</v>
      </c>
      <c r="DQ13" s="1">
        <f t="shared" ref="DQ13:DQ16" si="119">(DO13*$F$1)</f>
        <v>272338.3163</v>
      </c>
      <c r="DS13" s="1">
        <f t="shared" ref="DS13:DS16" si="120">(DQ13*$F$1)</f>
        <v>280508.4658</v>
      </c>
      <c r="DU13" s="1">
        <f t="shared" ref="DU13:DU16" si="121">(DS13*$F$1)</f>
        <v>288923.7198</v>
      </c>
    </row>
    <row r="14" ht="12.75" customHeight="1">
      <c r="A14" t="s">
        <v>256</v>
      </c>
      <c r="D14" s="1">
        <f>IF(B139=0,0,((100*SUM(C9:C11))*12))</f>
        <v>79200</v>
      </c>
      <c r="G14" s="1">
        <f t="shared" si="62"/>
        <v>0</v>
      </c>
      <c r="I14" s="1">
        <f t="shared" si="63"/>
        <v>0</v>
      </c>
      <c r="K14" s="1">
        <f t="shared" si="64"/>
        <v>83952</v>
      </c>
      <c r="M14" s="1">
        <f t="shared" si="65"/>
        <v>86470.56</v>
      </c>
      <c r="O14" s="1">
        <f t="shared" si="66"/>
        <v>89064.6768</v>
      </c>
      <c r="Q14" s="1">
        <f t="shared" si="67"/>
        <v>91736.6171</v>
      </c>
      <c r="S14" s="1">
        <f t="shared" si="68"/>
        <v>94488.71562</v>
      </c>
      <c r="U14" s="1">
        <f t="shared" si="69"/>
        <v>97323.37709</v>
      </c>
      <c r="W14" s="1">
        <f t="shared" si="70"/>
        <v>100243.0784</v>
      </c>
      <c r="Y14" s="1">
        <f t="shared" si="71"/>
        <v>103250.3708</v>
      </c>
      <c r="AA14" s="1">
        <f t="shared" si="72"/>
        <v>106347.8819</v>
      </c>
      <c r="AC14" s="1">
        <f t="shared" si="73"/>
        <v>109538.3183</v>
      </c>
      <c r="AE14" s="1">
        <f t="shared" si="74"/>
        <v>112824.4679</v>
      </c>
      <c r="AG14" s="1">
        <f t="shared" si="75"/>
        <v>116209.2019</v>
      </c>
      <c r="AI14" s="1">
        <f t="shared" si="76"/>
        <v>119695.478</v>
      </c>
      <c r="AK14" s="1">
        <f t="shared" si="77"/>
        <v>123286.3423</v>
      </c>
      <c r="AM14" s="1">
        <f t="shared" si="78"/>
        <v>126984.9326</v>
      </c>
      <c r="AO14" s="1">
        <f t="shared" si="79"/>
        <v>130794.4806</v>
      </c>
      <c r="AQ14" s="1">
        <f t="shared" si="80"/>
        <v>134718.315</v>
      </c>
      <c r="AS14" s="1">
        <f t="shared" si="81"/>
        <v>138759.8644</v>
      </c>
      <c r="AU14" s="1">
        <f t="shared" si="82"/>
        <v>142922.6604</v>
      </c>
      <c r="AW14" s="1">
        <f t="shared" si="83"/>
        <v>147210.3402</v>
      </c>
      <c r="AY14" s="1">
        <f t="shared" si="84"/>
        <v>151626.6504</v>
      </c>
      <c r="BA14" s="1">
        <f t="shared" si="85"/>
        <v>156175.4499</v>
      </c>
      <c r="BC14" s="1">
        <f t="shared" si="86"/>
        <v>160860.7134</v>
      </c>
      <c r="BE14" s="1">
        <f t="shared" si="87"/>
        <v>165686.5348</v>
      </c>
      <c r="BG14" s="1">
        <f t="shared" si="88"/>
        <v>170657.1308</v>
      </c>
      <c r="BI14" s="1">
        <f t="shared" si="89"/>
        <v>175776.8448</v>
      </c>
      <c r="BK14" s="1">
        <f t="shared" si="90"/>
        <v>181050.1501</v>
      </c>
      <c r="BM14" s="1">
        <f t="shared" si="91"/>
        <v>186481.6546</v>
      </c>
      <c r="BO14" s="1">
        <f t="shared" si="92"/>
        <v>192076.1042</v>
      </c>
      <c r="BQ14" s="1">
        <f t="shared" si="93"/>
        <v>197838.3874</v>
      </c>
      <c r="BS14" s="1">
        <f t="shared" si="94"/>
        <v>203773.539</v>
      </c>
      <c r="BU14" s="1">
        <f t="shared" si="95"/>
        <v>209886.7452</v>
      </c>
      <c r="BW14" s="1">
        <f t="shared" si="96"/>
        <v>216183.3475</v>
      </c>
      <c r="BY14" s="1">
        <f t="shared" si="97"/>
        <v>222668.8479</v>
      </c>
      <c r="CA14" s="1">
        <f t="shared" si="98"/>
        <v>229348.9134</v>
      </c>
      <c r="CC14" s="1">
        <f t="shared" si="99"/>
        <v>236229.3808</v>
      </c>
      <c r="CE14" s="1">
        <f t="shared" si="100"/>
        <v>243316.2622</v>
      </c>
      <c r="CG14" s="1">
        <f t="shared" si="101"/>
        <v>250615.7501</v>
      </c>
      <c r="CI14" s="1">
        <f t="shared" si="102"/>
        <v>258134.2226</v>
      </c>
      <c r="CK14" s="1">
        <f t="shared" si="103"/>
        <v>265878.2492</v>
      </c>
      <c r="CM14" s="1">
        <f t="shared" si="104"/>
        <v>273854.5967</v>
      </c>
      <c r="CO14" s="1">
        <f t="shared" si="105"/>
        <v>282070.2346</v>
      </c>
      <c r="CQ14" s="1">
        <f t="shared" si="106"/>
        <v>290532.3417</v>
      </c>
      <c r="CS14" s="1">
        <f t="shared" si="107"/>
        <v>299248.3119</v>
      </c>
      <c r="CU14" s="1">
        <f t="shared" si="108"/>
        <v>308225.7613</v>
      </c>
      <c r="CW14" s="1">
        <f t="shared" si="109"/>
        <v>317472.5341</v>
      </c>
      <c r="CY14" s="1">
        <f t="shared" si="110"/>
        <v>326996.7101</v>
      </c>
      <c r="DA14" s="1">
        <f t="shared" si="111"/>
        <v>336806.6114</v>
      </c>
      <c r="DC14" s="1">
        <f t="shared" si="112"/>
        <v>346910.8098</v>
      </c>
      <c r="DE14" s="1">
        <f t="shared" si="113"/>
        <v>357318.1341</v>
      </c>
      <c r="DG14" s="1">
        <f t="shared" si="114"/>
        <v>368037.6781</v>
      </c>
      <c r="DI14" s="1">
        <f t="shared" si="115"/>
        <v>379078.8084</v>
      </c>
      <c r="DK14" s="1">
        <f t="shared" si="116"/>
        <v>390451.1727</v>
      </c>
      <c r="DM14" s="1">
        <f t="shared" si="117"/>
        <v>402164.7079</v>
      </c>
      <c r="DO14" s="1">
        <f t="shared" si="118"/>
        <v>414229.6491</v>
      </c>
      <c r="DQ14" s="1">
        <f t="shared" si="119"/>
        <v>426656.5386</v>
      </c>
      <c r="DS14" s="1">
        <f t="shared" si="120"/>
        <v>439456.2347</v>
      </c>
      <c r="DU14" s="1">
        <f t="shared" si="121"/>
        <v>452639.9218</v>
      </c>
    </row>
    <row r="15" ht="12.75" customHeight="1">
      <c r="A15" t="s">
        <v>3</v>
      </c>
      <c r="D15" s="1">
        <v>1300.0</v>
      </c>
      <c r="G15" s="1">
        <f t="shared" ref="G15:G16" si="122">(D15)</f>
        <v>1300</v>
      </c>
      <c r="I15" s="1">
        <f t="shared" si="63"/>
        <v>1339</v>
      </c>
      <c r="K15" s="1">
        <f t="shared" ref="K15:K16" si="123">(I15*$F$1)</f>
        <v>1379.17</v>
      </c>
      <c r="M15" s="1">
        <f t="shared" si="65"/>
        <v>1420.5451</v>
      </c>
      <c r="O15" s="1">
        <f t="shared" si="66"/>
        <v>1463.161453</v>
      </c>
      <c r="Q15" s="1">
        <f t="shared" si="67"/>
        <v>1507.056297</v>
      </c>
      <c r="S15" s="1">
        <f t="shared" si="68"/>
        <v>1552.267985</v>
      </c>
      <c r="U15" s="1">
        <f t="shared" si="69"/>
        <v>1598.836025</v>
      </c>
      <c r="W15" s="1">
        <f t="shared" si="70"/>
        <v>1646.801106</v>
      </c>
      <c r="Y15" s="1">
        <f t="shared" si="71"/>
        <v>1696.205139</v>
      </c>
      <c r="AA15" s="1">
        <f t="shared" si="72"/>
        <v>1747.091293</v>
      </c>
      <c r="AC15" s="1">
        <f t="shared" si="73"/>
        <v>1799.504032</v>
      </c>
      <c r="AE15" s="1">
        <f t="shared" si="74"/>
        <v>1853.489153</v>
      </c>
      <c r="AG15" s="1">
        <f t="shared" si="75"/>
        <v>1909.093827</v>
      </c>
      <c r="AI15" s="1">
        <f t="shared" si="76"/>
        <v>1966.366642</v>
      </c>
      <c r="AK15" s="1">
        <f t="shared" si="77"/>
        <v>2025.357642</v>
      </c>
      <c r="AM15" s="1">
        <f t="shared" si="78"/>
        <v>2086.118371</v>
      </c>
      <c r="AO15" s="1">
        <f t="shared" si="79"/>
        <v>2148.701922</v>
      </c>
      <c r="AQ15" s="1">
        <f t="shared" si="80"/>
        <v>2213.16298</v>
      </c>
      <c r="AS15" s="1">
        <f t="shared" si="81"/>
        <v>2279.557869</v>
      </c>
      <c r="AU15" s="1">
        <f t="shared" si="82"/>
        <v>2347.944605</v>
      </c>
      <c r="AW15" s="1">
        <f t="shared" si="83"/>
        <v>2418.382943</v>
      </c>
      <c r="AY15" s="1">
        <f t="shared" si="84"/>
        <v>2490.934432</v>
      </c>
      <c r="BA15" s="1">
        <f t="shared" si="85"/>
        <v>2565.662464</v>
      </c>
      <c r="BC15" s="1">
        <f t="shared" si="86"/>
        <v>2642.632338</v>
      </c>
      <c r="BE15" s="1">
        <f t="shared" si="87"/>
        <v>2721.911309</v>
      </c>
      <c r="BG15" s="1">
        <f t="shared" si="88"/>
        <v>2803.568648</v>
      </c>
      <c r="BI15" s="1">
        <f t="shared" si="89"/>
        <v>2887.675707</v>
      </c>
      <c r="BK15" s="1">
        <f t="shared" si="90"/>
        <v>2974.305978</v>
      </c>
      <c r="BM15" s="1">
        <f t="shared" si="91"/>
        <v>3063.535158</v>
      </c>
      <c r="BO15" s="1">
        <f t="shared" si="92"/>
        <v>3155.441213</v>
      </c>
      <c r="BQ15" s="1">
        <f t="shared" si="93"/>
        <v>3250.104449</v>
      </c>
      <c r="BS15" s="1">
        <f t="shared" si="94"/>
        <v>3347.607582</v>
      </c>
      <c r="BU15" s="1">
        <f t="shared" si="95"/>
        <v>3448.03581</v>
      </c>
      <c r="BW15" s="1">
        <f t="shared" si="96"/>
        <v>3551.476884</v>
      </c>
      <c r="BY15" s="1">
        <f t="shared" si="97"/>
        <v>3658.021191</v>
      </c>
      <c r="CA15" s="1">
        <f t="shared" si="98"/>
        <v>3767.761826</v>
      </c>
      <c r="CC15" s="1">
        <f t="shared" si="99"/>
        <v>3880.794681</v>
      </c>
      <c r="CE15" s="1">
        <f t="shared" si="100"/>
        <v>3997.218522</v>
      </c>
      <c r="CG15" s="1">
        <f t="shared" si="101"/>
        <v>4117.135077</v>
      </c>
      <c r="CI15" s="1">
        <f t="shared" si="102"/>
        <v>4240.64913</v>
      </c>
      <c r="CK15" s="1">
        <f t="shared" si="103"/>
        <v>4367.868603</v>
      </c>
      <c r="CM15" s="1">
        <f t="shared" si="104"/>
        <v>4498.904662</v>
      </c>
      <c r="CO15" s="1">
        <f t="shared" si="105"/>
        <v>4633.871801</v>
      </c>
      <c r="CQ15" s="1">
        <f t="shared" si="106"/>
        <v>4772.887955</v>
      </c>
      <c r="CS15" s="1">
        <f t="shared" si="107"/>
        <v>4916.074594</v>
      </c>
      <c r="CU15" s="1">
        <f t="shared" si="108"/>
        <v>5063.556832</v>
      </c>
      <c r="CW15" s="1">
        <f t="shared" si="109"/>
        <v>5215.463537</v>
      </c>
      <c r="CY15" s="1">
        <f t="shared" si="110"/>
        <v>5371.927443</v>
      </c>
      <c r="DA15" s="1">
        <f t="shared" si="111"/>
        <v>5533.085266</v>
      </c>
      <c r="DC15" s="1">
        <f t="shared" si="112"/>
        <v>5699.077824</v>
      </c>
      <c r="DE15" s="1">
        <f t="shared" si="113"/>
        <v>5870.050159</v>
      </c>
      <c r="DG15" s="1">
        <f t="shared" si="114"/>
        <v>6046.151664</v>
      </c>
      <c r="DI15" s="1">
        <f t="shared" si="115"/>
        <v>6227.536214</v>
      </c>
      <c r="DK15" s="1">
        <f t="shared" si="116"/>
        <v>6414.3623</v>
      </c>
      <c r="DM15" s="1">
        <f t="shared" si="117"/>
        <v>6606.793169</v>
      </c>
      <c r="DO15" s="1">
        <f t="shared" si="118"/>
        <v>6804.996964</v>
      </c>
      <c r="DQ15" s="1">
        <f t="shared" si="119"/>
        <v>7009.146873</v>
      </c>
      <c r="DS15" s="1">
        <f t="shared" si="120"/>
        <v>7219.421279</v>
      </c>
      <c r="DU15" s="1">
        <f t="shared" si="121"/>
        <v>7436.003918</v>
      </c>
    </row>
    <row r="16" ht="12.75" customHeight="1">
      <c r="A16" t="s">
        <v>7</v>
      </c>
      <c r="D16" s="1">
        <v>5000.0</v>
      </c>
      <c r="G16" s="1">
        <f t="shared" si="122"/>
        <v>5000</v>
      </c>
      <c r="I16" s="1">
        <f t="shared" si="63"/>
        <v>5150</v>
      </c>
      <c r="K16" s="1">
        <f t="shared" si="123"/>
        <v>5304.5</v>
      </c>
      <c r="M16" s="1">
        <f t="shared" si="65"/>
        <v>5463.635</v>
      </c>
      <c r="O16" s="1">
        <f t="shared" si="66"/>
        <v>5627.54405</v>
      </c>
      <c r="Q16" s="1">
        <f t="shared" si="67"/>
        <v>5796.370372</v>
      </c>
      <c r="S16" s="1">
        <f t="shared" si="68"/>
        <v>5970.261483</v>
      </c>
      <c r="U16" s="1">
        <f t="shared" si="69"/>
        <v>6149.369327</v>
      </c>
      <c r="W16" s="1">
        <f t="shared" si="70"/>
        <v>6333.850407</v>
      </c>
      <c r="Y16" s="1">
        <f t="shared" si="71"/>
        <v>6523.865919</v>
      </c>
      <c r="AA16" s="1">
        <f t="shared" si="72"/>
        <v>6719.581897</v>
      </c>
      <c r="AC16" s="1">
        <f t="shared" si="73"/>
        <v>6921.169354</v>
      </c>
      <c r="AE16" s="1">
        <f t="shared" si="74"/>
        <v>7128.804434</v>
      </c>
      <c r="AG16" s="1">
        <f t="shared" si="75"/>
        <v>7342.668567</v>
      </c>
      <c r="AI16" s="1">
        <f t="shared" si="76"/>
        <v>7562.948624</v>
      </c>
      <c r="AK16" s="1">
        <f t="shared" si="77"/>
        <v>7789.837083</v>
      </c>
      <c r="AM16" s="1">
        <f t="shared" si="78"/>
        <v>8023.532195</v>
      </c>
      <c r="AO16" s="1">
        <f t="shared" si="79"/>
        <v>8264.238161</v>
      </c>
      <c r="AQ16" s="1">
        <f t="shared" si="80"/>
        <v>8512.165306</v>
      </c>
      <c r="AS16" s="1">
        <f t="shared" si="81"/>
        <v>8767.530265</v>
      </c>
      <c r="AU16" s="1">
        <f t="shared" si="82"/>
        <v>9030.556173</v>
      </c>
      <c r="AW16" s="1">
        <f t="shared" si="83"/>
        <v>9301.472859</v>
      </c>
      <c r="AY16" s="1">
        <f t="shared" si="84"/>
        <v>9580.517044</v>
      </c>
      <c r="BA16" s="1">
        <f t="shared" si="85"/>
        <v>9867.932556</v>
      </c>
      <c r="BC16" s="1">
        <f t="shared" si="86"/>
        <v>10163.97053</v>
      </c>
      <c r="BE16" s="1">
        <f t="shared" si="87"/>
        <v>10468.88965</v>
      </c>
      <c r="BG16" s="1">
        <f t="shared" si="88"/>
        <v>10782.95634</v>
      </c>
      <c r="BI16" s="1">
        <f t="shared" si="89"/>
        <v>11106.44503</v>
      </c>
      <c r="BK16" s="1">
        <f t="shared" si="90"/>
        <v>11439.63838</v>
      </c>
      <c r="BM16" s="1">
        <f t="shared" si="91"/>
        <v>11782.82753</v>
      </c>
      <c r="BO16" s="1">
        <f t="shared" si="92"/>
        <v>12136.31236</v>
      </c>
      <c r="BQ16" s="1">
        <f t="shared" si="93"/>
        <v>12500.40173</v>
      </c>
      <c r="BS16" s="1">
        <f t="shared" si="94"/>
        <v>12875.41378</v>
      </c>
      <c r="BU16" s="1">
        <f t="shared" si="95"/>
        <v>13261.67619</v>
      </c>
      <c r="BW16" s="1">
        <f t="shared" si="96"/>
        <v>13659.52648</v>
      </c>
      <c r="BY16" s="1">
        <f t="shared" si="97"/>
        <v>14069.31227</v>
      </c>
      <c r="CA16" s="1">
        <f t="shared" si="98"/>
        <v>14491.39164</v>
      </c>
      <c r="CC16" s="1">
        <f t="shared" si="99"/>
        <v>14926.13339</v>
      </c>
      <c r="CE16" s="1">
        <f t="shared" si="100"/>
        <v>15373.91739</v>
      </c>
      <c r="CG16" s="1">
        <f t="shared" si="101"/>
        <v>15835.13491</v>
      </c>
      <c r="CI16" s="1">
        <f t="shared" si="102"/>
        <v>16310.18896</v>
      </c>
      <c r="CK16" s="1">
        <f t="shared" si="103"/>
        <v>16799.49463</v>
      </c>
      <c r="CM16" s="1">
        <f t="shared" si="104"/>
        <v>17303.47947</v>
      </c>
      <c r="CO16" s="1">
        <f t="shared" si="105"/>
        <v>17822.58385</v>
      </c>
      <c r="CQ16" s="1">
        <f t="shared" si="106"/>
        <v>18357.26137</v>
      </c>
      <c r="CS16" s="1">
        <f t="shared" si="107"/>
        <v>18907.97921</v>
      </c>
      <c r="CU16" s="1">
        <f t="shared" si="108"/>
        <v>19475.21858</v>
      </c>
      <c r="CW16" s="1">
        <f t="shared" si="109"/>
        <v>20059.47514</v>
      </c>
      <c r="CY16" s="1">
        <f t="shared" si="110"/>
        <v>20661.2594</v>
      </c>
      <c r="DA16" s="1">
        <f t="shared" si="111"/>
        <v>21281.09718</v>
      </c>
      <c r="DC16" s="1">
        <f t="shared" si="112"/>
        <v>21919.53009</v>
      </c>
      <c r="DE16" s="1">
        <f t="shared" si="113"/>
        <v>22577.116</v>
      </c>
      <c r="DG16" s="1">
        <f t="shared" si="114"/>
        <v>23254.42948</v>
      </c>
      <c r="DI16" s="1">
        <f t="shared" si="115"/>
        <v>23952.06236</v>
      </c>
      <c r="DK16" s="1">
        <f t="shared" si="116"/>
        <v>24670.62423</v>
      </c>
      <c r="DM16" s="1">
        <f t="shared" si="117"/>
        <v>25410.74296</v>
      </c>
      <c r="DO16" s="1">
        <f t="shared" si="118"/>
        <v>26173.06525</v>
      </c>
      <c r="DQ16" s="1">
        <f t="shared" si="119"/>
        <v>26958.2572</v>
      </c>
      <c r="DS16" s="1">
        <f t="shared" si="120"/>
        <v>27767.00492</v>
      </c>
      <c r="DU16" s="1">
        <f t="shared" si="121"/>
        <v>28600.01507</v>
      </c>
    </row>
    <row r="17" ht="12.75" customHeight="1">
      <c r="D17" s="1"/>
    </row>
    <row r="18" ht="12.75" customHeight="1">
      <c r="A18" s="34" t="s">
        <v>11</v>
      </c>
      <c r="B18" s="35"/>
      <c r="C18" s="35"/>
      <c r="D18" s="37">
        <f>SUM(D8:D17)</f>
        <v>881013.16</v>
      </c>
      <c r="E18" s="35"/>
      <c r="F18" s="35"/>
      <c r="G18" s="37">
        <f>SUM(G8:G17)</f>
        <v>773607.9348</v>
      </c>
      <c r="H18" s="35"/>
      <c r="I18" s="37">
        <f>SUM(I8:I17)</f>
        <v>796816.1728</v>
      </c>
      <c r="J18" s="35"/>
      <c r="K18" s="37">
        <f>SUM(K8:K17)</f>
        <v>958259.898</v>
      </c>
      <c r="L18" s="35"/>
      <c r="M18" s="37">
        <f>SUM(M8:M17)</f>
        <v>987007.695</v>
      </c>
      <c r="N18" s="35"/>
      <c r="O18" s="37">
        <f>SUM(O8:O17)</f>
        <v>1016617.926</v>
      </c>
      <c r="P18" s="35"/>
      <c r="Q18" s="37">
        <f>SUM(Q8:Q17)</f>
        <v>1047116.464</v>
      </c>
      <c r="R18" s="35"/>
      <c r="S18" s="37">
        <f>SUM(S8:S17)</f>
        <v>1078529.958</v>
      </c>
      <c r="T18" s="35"/>
      <c r="U18" s="37">
        <f>SUM(U8:U17)</f>
        <v>1110885.856</v>
      </c>
      <c r="V18" s="35"/>
      <c r="W18" s="37">
        <f>SUM(W8:W17)</f>
        <v>1144212.432</v>
      </c>
      <c r="X18" s="35"/>
      <c r="Y18" s="37">
        <f>SUM(Y8:Y17)</f>
        <v>1178538.805</v>
      </c>
      <c r="Z18" s="35"/>
      <c r="AA18" s="37">
        <f>SUM(AA8:AA17)</f>
        <v>1213894.969</v>
      </c>
      <c r="AB18" s="35"/>
      <c r="AC18" s="37">
        <f>SUM(AC8:AC17)</f>
        <v>1250311.818</v>
      </c>
      <c r="AD18" s="35"/>
      <c r="AE18" s="37">
        <f>SUM(AE8:AE17)</f>
        <v>1287821.173</v>
      </c>
      <c r="AF18" s="35"/>
      <c r="AG18" s="37">
        <f>SUM(AG8:AG17)</f>
        <v>1326455.808</v>
      </c>
      <c r="AH18" s="35"/>
      <c r="AI18" s="37">
        <f>SUM(AI8:AI17)</f>
        <v>1366249.482</v>
      </c>
      <c r="AJ18" s="35"/>
      <c r="AK18" s="37">
        <f>SUM(AK8:AK17)</f>
        <v>1407236.967</v>
      </c>
      <c r="AL18" s="35"/>
      <c r="AM18" s="37">
        <f>SUM(AM8:AM17)</f>
        <v>1449454.075</v>
      </c>
      <c r="AN18" s="35"/>
      <c r="AO18" s="37">
        <f>SUM(AO8:AO17)</f>
        <v>1492937.698</v>
      </c>
      <c r="AP18" s="35"/>
      <c r="AQ18" s="37">
        <f>SUM(AQ8:AQ17)</f>
        <v>1537725.829</v>
      </c>
      <c r="AR18" s="35"/>
      <c r="AS18" s="37">
        <f>SUM(AS8:AS17)</f>
        <v>1583857.604</v>
      </c>
      <c r="AT18" s="35"/>
      <c r="AU18" s="37">
        <f>SUM(AU8:AU17)</f>
        <v>1631373.332</v>
      </c>
      <c r="AV18" s="35"/>
      <c r="AW18" s="37">
        <f>SUM(AW8:AW17)</f>
        <v>1680314.532</v>
      </c>
      <c r="AX18" s="35"/>
      <c r="AY18" s="37">
        <f>SUM(AY8:AY17)</f>
        <v>1730723.968</v>
      </c>
      <c r="AZ18" s="35"/>
      <c r="BA18" s="37">
        <f>SUM(BA8:BA17)</f>
        <v>1782645.687</v>
      </c>
      <c r="BB18" s="35"/>
      <c r="BC18" s="37">
        <f>SUM(BC8:BC17)</f>
        <v>1836125.057</v>
      </c>
      <c r="BD18" s="35"/>
      <c r="BE18" s="37">
        <f>SUM(BE8:BE17)</f>
        <v>1891208.809</v>
      </c>
      <c r="BF18" s="35"/>
      <c r="BG18" s="37">
        <f>SUM(BG8:BG17)</f>
        <v>1947945.073</v>
      </c>
      <c r="BH18" s="35"/>
      <c r="BI18" s="37">
        <f>SUM(BI8:BI17)</f>
        <v>2006383.425</v>
      </c>
      <c r="BJ18" s="35"/>
      <c r="BK18" s="37">
        <f>SUM(BK8:BK17)</f>
        <v>2066574.928</v>
      </c>
      <c r="BL18" s="35"/>
      <c r="BM18" s="37">
        <f>SUM(BM8:BM17)</f>
        <v>2128572.176</v>
      </c>
      <c r="BN18" s="35"/>
      <c r="BO18" s="37">
        <f>SUM(BO8:BO17)</f>
        <v>2192429.341</v>
      </c>
      <c r="BP18" s="35"/>
      <c r="BQ18" s="37">
        <f>SUM(BQ8:BQ17)</f>
        <v>2258202.221</v>
      </c>
      <c r="BR18" s="35"/>
      <c r="BS18" s="37">
        <f>SUM(BS8:BS17)</f>
        <v>2325948.288</v>
      </c>
      <c r="BT18" s="35"/>
      <c r="BU18" s="37">
        <f>SUM(BU8:BU17)</f>
        <v>2395726.737</v>
      </c>
      <c r="BV18" s="35"/>
      <c r="BW18" s="37">
        <f>SUM(BW8:BW17)</f>
        <v>2467598.539</v>
      </c>
      <c r="BX18" s="35"/>
      <c r="BY18" s="37">
        <f>SUM(BY8:BY17)</f>
        <v>2541626.495</v>
      </c>
      <c r="BZ18" s="35"/>
      <c r="CA18" s="37">
        <f>SUM(CA8:CA17)</f>
        <v>2617875.29</v>
      </c>
      <c r="CB18" s="35"/>
      <c r="CC18" s="37">
        <f>SUM(CC8:CC17)</f>
        <v>2696411.549</v>
      </c>
      <c r="CD18" s="35"/>
      <c r="CE18" s="37">
        <f>SUM(CE8:CE17)</f>
        <v>2777303.895</v>
      </c>
      <c r="CF18" s="35"/>
      <c r="CG18" s="37">
        <f>SUM(CG8:CG17)</f>
        <v>2860623.012</v>
      </c>
      <c r="CH18" s="35"/>
      <c r="CI18" s="37">
        <f>SUM(CI8:CI17)</f>
        <v>2946441.702</v>
      </c>
      <c r="CJ18" s="35"/>
      <c r="CK18" s="37">
        <f>SUM(CK8:CK17)</f>
        <v>3034834.953</v>
      </c>
      <c r="CL18" s="35"/>
      <c r="CM18" s="37">
        <f>SUM(CM8:CM17)</f>
        <v>3125880.002</v>
      </c>
      <c r="CN18" s="35"/>
      <c r="CO18" s="37">
        <f>SUM(CO8:CO17)</f>
        <v>3219656.402</v>
      </c>
      <c r="CP18" s="35"/>
      <c r="CQ18" s="37">
        <f>SUM(CQ8:CQ17)</f>
        <v>3316246.094</v>
      </c>
      <c r="CR18" s="35"/>
      <c r="CS18" s="37">
        <f>SUM(CS8:CS17)</f>
        <v>3415733.477</v>
      </c>
      <c r="CT18" s="35"/>
      <c r="CU18" s="37">
        <f>SUM(CU8:CU17)</f>
        <v>3518205.481</v>
      </c>
      <c r="CV18" s="35"/>
      <c r="CW18" s="37">
        <f>SUM(CW8:CW17)</f>
        <v>3623751.646</v>
      </c>
      <c r="CX18" s="35"/>
      <c r="CY18" s="37">
        <f>SUM(CY8:CY17)</f>
        <v>3732464.195</v>
      </c>
      <c r="CZ18" s="35"/>
      <c r="DA18" s="37">
        <f>SUM(DA8:DA17)</f>
        <v>3844438.121</v>
      </c>
      <c r="DB18" s="35"/>
      <c r="DC18" s="37">
        <f>SUM(DC8:DC17)</f>
        <v>3959771.264</v>
      </c>
      <c r="DD18" s="35"/>
      <c r="DE18" s="37">
        <f>SUM(DE8:DE17)</f>
        <v>4078564.402</v>
      </c>
      <c r="DF18" s="35"/>
      <c r="DG18" s="37">
        <f>SUM(DG8:DG17)</f>
        <v>4200921.334</v>
      </c>
      <c r="DH18" s="35"/>
      <c r="DI18" s="37">
        <f>SUM(DI8:DI17)</f>
        <v>4326948.974</v>
      </c>
      <c r="DJ18" s="35"/>
      <c r="DK18" s="37">
        <f>SUM(DK8:DK17)</f>
        <v>4456757.444</v>
      </c>
      <c r="DL18" s="35"/>
      <c r="DM18" s="37">
        <f>SUM(DM8:DM17)</f>
        <v>4590460.167</v>
      </c>
      <c r="DN18" s="35"/>
      <c r="DO18" s="37">
        <f>SUM(DO8:DO17)</f>
        <v>4728173.972</v>
      </c>
      <c r="DP18" s="35"/>
      <c r="DQ18" s="37">
        <f>SUM(DQ8:DQ17)</f>
        <v>4870019.191</v>
      </c>
      <c r="DR18" s="35"/>
      <c r="DS18" s="37">
        <f>SUM(DS8:DS17)</f>
        <v>5016119.767</v>
      </c>
      <c r="DT18" s="35"/>
      <c r="DU18" s="37">
        <f>SUM(DU8:DU17)</f>
        <v>5166603.36</v>
      </c>
    </row>
    <row r="19" ht="12.75" customHeight="1">
      <c r="D19" s="1"/>
    </row>
    <row r="20" ht="12.75" customHeight="1">
      <c r="A20" s="3" t="s">
        <v>17</v>
      </c>
      <c r="D20" s="1"/>
    </row>
    <row r="21" ht="12.75" customHeight="1">
      <c r="A21" s="5" t="s">
        <v>19</v>
      </c>
      <c r="B21" s="42"/>
      <c r="C21" s="42"/>
      <c r="D21" s="43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2"/>
      <c r="DT21" s="42"/>
      <c r="DU21" s="42"/>
    </row>
    <row r="22" ht="12.75" hidden="1" customHeight="1" outlineLevel="1">
      <c r="A22" t="s">
        <v>21</v>
      </c>
      <c r="D22" s="1">
        <v>76000.0</v>
      </c>
      <c r="G22" s="1">
        <f>(D22*$F$2)</f>
        <v>78280</v>
      </c>
      <c r="I22" s="1">
        <f t="shared" ref="I22:I31" si="124">(G22*$F$2)</f>
        <v>80628.4</v>
      </c>
      <c r="K22" s="1">
        <f t="shared" ref="K22:K31" si="125">(I22*$F$2)</f>
        <v>83047.252</v>
      </c>
      <c r="M22" s="1">
        <f t="shared" ref="M22:M31" si="126">(K22*$F$2)</f>
        <v>85538.66956</v>
      </c>
      <c r="O22" s="1">
        <f t="shared" ref="O22:O31" si="127">(M22*$F$2)</f>
        <v>88104.82965</v>
      </c>
      <c r="Q22" s="1">
        <f t="shared" ref="Q22:Q31" si="128">(O22*$F$2)</f>
        <v>90747.97454</v>
      </c>
      <c r="S22" s="1">
        <f t="shared" ref="S22:S31" si="129">(Q22*$F$2)</f>
        <v>93470.41377</v>
      </c>
      <c r="U22" s="1">
        <f t="shared" ref="U22:U31" si="130">(S22*$F$2)</f>
        <v>96274.52619</v>
      </c>
      <c r="W22" s="1">
        <f t="shared" ref="W22:W31" si="131">(U22*$F$2)</f>
        <v>99162.76197</v>
      </c>
      <c r="Y22" s="1">
        <f t="shared" ref="Y22:Y31" si="132">(W22*$F$2)</f>
        <v>102137.6448</v>
      </c>
      <c r="AA22" s="1">
        <f t="shared" ref="AA22:AA31" si="133">(Y22*$F$2)</f>
        <v>105201.7742</v>
      </c>
      <c r="AC22" s="1">
        <f t="shared" ref="AC22:AC31" si="134">(AA22*$F$2)</f>
        <v>108357.8274</v>
      </c>
      <c r="AE22" s="1">
        <f t="shared" ref="AE22:AE31" si="135">(AC22*$F$2)</f>
        <v>111608.5622</v>
      </c>
      <c r="AG22" s="1">
        <f t="shared" ref="AG22:AG31" si="136">(AE22*$F$2)</f>
        <v>114956.8191</v>
      </c>
      <c r="AI22" s="1">
        <f t="shared" ref="AI22:AI31" si="137">(AG22*$F$2)</f>
        <v>118405.5237</v>
      </c>
      <c r="AK22" s="1">
        <f t="shared" ref="AK22:AK31" si="138">(AI22*$F$2)</f>
        <v>121957.6894</v>
      </c>
      <c r="AM22" s="1">
        <f t="shared" ref="AM22:AM31" si="139">(AK22*$F$2)</f>
        <v>125616.4201</v>
      </c>
      <c r="AO22" s="1">
        <f t="shared" ref="AO22:AO31" si="140">(AM22*$F$2)</f>
        <v>129384.9127</v>
      </c>
      <c r="AQ22" s="1">
        <f t="shared" ref="AQ22:AQ31" si="141">(AO22*$F$2)</f>
        <v>133266.46</v>
      </c>
      <c r="AS22" s="1">
        <f t="shared" ref="AS22:AS31" si="142">(AQ22*$F$2)</f>
        <v>137264.4538</v>
      </c>
      <c r="AU22" s="1">
        <f t="shared" ref="AU22:AU31" si="143">(AS22*$F$2)</f>
        <v>141382.3874</v>
      </c>
      <c r="AW22" s="1">
        <f t="shared" ref="AW22:AW31" si="144">(AU22*$F$2)</f>
        <v>145623.8591</v>
      </c>
      <c r="AY22" s="1">
        <f t="shared" ref="AY22:AY31" si="145">(AW22*$F$2)</f>
        <v>149992.5748</v>
      </c>
      <c r="BA22" s="1">
        <f t="shared" ref="BA22:BA31" si="146">(AY22*$F$2)</f>
        <v>154492.3521</v>
      </c>
      <c r="BC22" s="1">
        <f t="shared" ref="BC22:BC31" si="147">(BA22*$F$2)</f>
        <v>159127.1227</v>
      </c>
      <c r="BE22" s="1">
        <f t="shared" ref="BE22:BE31" si="148">(BC22*$F$2)</f>
        <v>163900.9363</v>
      </c>
      <c r="BG22" s="1">
        <f t="shared" ref="BG22:BG31" si="149">(BE22*$F$2)</f>
        <v>168817.9644</v>
      </c>
      <c r="BI22" s="1">
        <f t="shared" ref="BI22:BI31" si="150">(BG22*$F$2)</f>
        <v>173882.5034</v>
      </c>
      <c r="BK22" s="1">
        <f t="shared" ref="BK22:BK31" si="151">(BI22*$F$2)</f>
        <v>179098.9785</v>
      </c>
      <c r="BM22" s="1">
        <f t="shared" ref="BM22:BM31" si="152">(BK22*$F$2)</f>
        <v>184471.9478</v>
      </c>
      <c r="BO22" s="1">
        <f t="shared" ref="BO22:BO31" si="153">(BM22*$F$2)</f>
        <v>190006.1062</v>
      </c>
      <c r="BQ22" s="1">
        <f t="shared" ref="BQ22:BQ31" si="154">(BO22*$F$2)</f>
        <v>195706.2894</v>
      </c>
      <c r="BS22" s="1">
        <f t="shared" ref="BS22:BS31" si="155">(BQ22*$F$2)</f>
        <v>201577.4781</v>
      </c>
      <c r="BU22" s="1">
        <f t="shared" ref="BU22:BU31" si="156">(BS22*$F$2)</f>
        <v>207624.8025</v>
      </c>
      <c r="BW22" s="1">
        <f t="shared" ref="BW22:BW31" si="157">(BU22*$F$2)</f>
        <v>213853.5465</v>
      </c>
      <c r="BY22" s="1">
        <f t="shared" ref="BY22:BY31" si="158">(BW22*$F$2)</f>
        <v>220269.1529</v>
      </c>
      <c r="CA22" s="1">
        <f t="shared" ref="CA22:CA31" si="159">(BY22*$F$2)</f>
        <v>226877.2275</v>
      </c>
      <c r="CC22" s="1">
        <f t="shared" ref="CC22:CC31" si="160">(CA22*$F$2)</f>
        <v>233683.5443</v>
      </c>
      <c r="CE22" s="1">
        <f t="shared" ref="CE22:CE31" si="161">(CC22*$F$2)</f>
        <v>240694.0507</v>
      </c>
      <c r="CG22" s="1">
        <f t="shared" ref="CG22:CG31" si="162">(CE22*$F$2)</f>
        <v>247914.8722</v>
      </c>
      <c r="CI22" s="1">
        <f t="shared" ref="CI22:CI31" si="163">(CG22*$F$2)</f>
        <v>255352.3184</v>
      </c>
      <c r="CK22" s="1">
        <f t="shared" ref="CK22:CK31" si="164">(CI22*$F$2)</f>
        <v>263012.8879</v>
      </c>
      <c r="CM22" s="1">
        <f t="shared" ref="CM22:CM31" si="165">(CK22*$F$2)</f>
        <v>270903.2745</v>
      </c>
      <c r="CO22" s="1">
        <f t="shared" ref="CO22:CO31" si="166">(CM22*$F$2)</f>
        <v>279030.3728</v>
      </c>
      <c r="CQ22" s="1">
        <f t="shared" ref="CQ22:CQ31" si="167">(CO22*$F$2)</f>
        <v>287401.284</v>
      </c>
      <c r="CS22" s="1">
        <f t="shared" ref="CS22:CS31" si="168">(CQ22*$F$2)</f>
        <v>296023.3225</v>
      </c>
      <c r="CU22" s="1">
        <f t="shared" ref="CU22:CU31" si="169">(CS22*$F$2)</f>
        <v>304904.0222</v>
      </c>
      <c r="CW22" s="1">
        <f t="shared" ref="CW22:CW31" si="170">(CU22*$F$2)</f>
        <v>314051.1428</v>
      </c>
      <c r="CY22" s="1">
        <f t="shared" ref="CY22:CY31" si="171">(CW22*$F$2)</f>
        <v>323472.6771</v>
      </c>
      <c r="DA22" s="1">
        <f t="shared" ref="DA22:DA31" si="172">(CY22*$F$2)</f>
        <v>333176.8574</v>
      </c>
      <c r="DC22" s="1">
        <f t="shared" ref="DC22:DC31" si="173">(DA22*$F$2)</f>
        <v>343172.1631</v>
      </c>
      <c r="DE22" s="1">
        <f t="shared" ref="DE22:DE31" si="174">(DC22*$F$2)</f>
        <v>353467.328</v>
      </c>
      <c r="DG22" s="1">
        <f t="shared" ref="DG22:DG31" si="175">(DE22*$F$2)</f>
        <v>364071.3479</v>
      </c>
      <c r="DI22" s="1">
        <f t="shared" ref="DI22:DI31" si="176">(DG22*$F$2)</f>
        <v>374993.4883</v>
      </c>
      <c r="DK22" s="1">
        <f t="shared" ref="DK22:DK31" si="177">(DI22*$F$2)</f>
        <v>386243.293</v>
      </c>
      <c r="DM22" s="1">
        <f t="shared" ref="DM22:DM31" si="178">(DK22*$F$2)</f>
        <v>397830.5918</v>
      </c>
      <c r="DO22" s="1">
        <f t="shared" ref="DO22:DO31" si="179">(DM22*$F$2)</f>
        <v>409765.5095</v>
      </c>
      <c r="DQ22" s="1">
        <f t="shared" ref="DQ22:DQ31" si="180">(DO22*$F$2)</f>
        <v>422058.4748</v>
      </c>
      <c r="DS22" s="1">
        <f t="shared" ref="DS22:DS31" si="181">(DQ22*$F$2)</f>
        <v>434720.229</v>
      </c>
      <c r="DU22" s="1">
        <f t="shared" ref="DU22:DU31" si="182">(DS22*$F$2)</f>
        <v>447761.8359</v>
      </c>
    </row>
    <row r="23" ht="12.75" hidden="1" customHeight="1" outlineLevel="1">
      <c r="A23" t="s">
        <v>25</v>
      </c>
      <c r="D23" s="1">
        <f t="shared" ref="D23:D24" si="183">0</f>
        <v>0</v>
      </c>
      <c r="G23" s="1">
        <f t="shared" ref="G23:G24" si="184">(D23)</f>
        <v>0</v>
      </c>
      <c r="I23" s="1">
        <f t="shared" si="124"/>
        <v>0</v>
      </c>
      <c r="K23" s="1">
        <f t="shared" si="125"/>
        <v>0</v>
      </c>
      <c r="M23" s="1">
        <f t="shared" si="126"/>
        <v>0</v>
      </c>
      <c r="O23" s="1">
        <f t="shared" si="127"/>
        <v>0</v>
      </c>
      <c r="Q23" s="1">
        <f t="shared" si="128"/>
        <v>0</v>
      </c>
      <c r="S23" s="1">
        <f t="shared" si="129"/>
        <v>0</v>
      </c>
      <c r="U23" s="1">
        <f t="shared" si="130"/>
        <v>0</v>
      </c>
      <c r="W23" s="1">
        <f t="shared" si="131"/>
        <v>0</v>
      </c>
      <c r="Y23" s="1">
        <f t="shared" si="132"/>
        <v>0</v>
      </c>
      <c r="AA23" s="1">
        <f t="shared" si="133"/>
        <v>0</v>
      </c>
      <c r="AC23" s="1">
        <f t="shared" si="134"/>
        <v>0</v>
      </c>
      <c r="AE23" s="1">
        <f t="shared" si="135"/>
        <v>0</v>
      </c>
      <c r="AG23" s="1">
        <f t="shared" si="136"/>
        <v>0</v>
      </c>
      <c r="AI23" s="1">
        <f t="shared" si="137"/>
        <v>0</v>
      </c>
      <c r="AK23" s="1">
        <f t="shared" si="138"/>
        <v>0</v>
      </c>
      <c r="AM23" s="1">
        <f t="shared" si="139"/>
        <v>0</v>
      </c>
      <c r="AO23" s="1">
        <f t="shared" si="140"/>
        <v>0</v>
      </c>
      <c r="AQ23" s="1">
        <f t="shared" si="141"/>
        <v>0</v>
      </c>
      <c r="AS23" s="1">
        <f t="shared" si="142"/>
        <v>0</v>
      </c>
      <c r="AU23" s="1">
        <f t="shared" si="143"/>
        <v>0</v>
      </c>
      <c r="AW23" s="1">
        <f t="shared" si="144"/>
        <v>0</v>
      </c>
      <c r="AY23" s="1">
        <f t="shared" si="145"/>
        <v>0</v>
      </c>
      <c r="BA23" s="1">
        <f t="shared" si="146"/>
        <v>0</v>
      </c>
      <c r="BC23" s="1">
        <f t="shared" si="147"/>
        <v>0</v>
      </c>
      <c r="BE23" s="1">
        <f t="shared" si="148"/>
        <v>0</v>
      </c>
      <c r="BG23" s="1">
        <f t="shared" si="149"/>
        <v>0</v>
      </c>
      <c r="BI23" s="1">
        <f t="shared" si="150"/>
        <v>0</v>
      </c>
      <c r="BK23" s="1">
        <f t="shared" si="151"/>
        <v>0</v>
      </c>
      <c r="BM23" s="1">
        <f t="shared" si="152"/>
        <v>0</v>
      </c>
      <c r="BO23" s="1">
        <f t="shared" si="153"/>
        <v>0</v>
      </c>
      <c r="BQ23" s="1">
        <f t="shared" si="154"/>
        <v>0</v>
      </c>
      <c r="BS23" s="1">
        <f t="shared" si="155"/>
        <v>0</v>
      </c>
      <c r="BU23" s="1">
        <f t="shared" si="156"/>
        <v>0</v>
      </c>
      <c r="BW23" s="1">
        <f t="shared" si="157"/>
        <v>0</v>
      </c>
      <c r="BY23" s="1">
        <f t="shared" si="158"/>
        <v>0</v>
      </c>
      <c r="CA23" s="1">
        <f t="shared" si="159"/>
        <v>0</v>
      </c>
      <c r="CC23" s="1">
        <f t="shared" si="160"/>
        <v>0</v>
      </c>
      <c r="CE23" s="1">
        <f t="shared" si="161"/>
        <v>0</v>
      </c>
      <c r="CG23" s="1">
        <f t="shared" si="162"/>
        <v>0</v>
      </c>
      <c r="CI23" s="1">
        <f t="shared" si="163"/>
        <v>0</v>
      </c>
      <c r="CK23" s="1">
        <f t="shared" si="164"/>
        <v>0</v>
      </c>
      <c r="CM23" s="1">
        <f t="shared" si="165"/>
        <v>0</v>
      </c>
      <c r="CO23" s="1">
        <f t="shared" si="166"/>
        <v>0</v>
      </c>
      <c r="CQ23" s="1">
        <f t="shared" si="167"/>
        <v>0</v>
      </c>
      <c r="CS23" s="1">
        <f t="shared" si="168"/>
        <v>0</v>
      </c>
      <c r="CU23" s="1">
        <f t="shared" si="169"/>
        <v>0</v>
      </c>
      <c r="CW23" s="1">
        <f t="shared" si="170"/>
        <v>0</v>
      </c>
      <c r="CY23" s="1">
        <f t="shared" si="171"/>
        <v>0</v>
      </c>
      <c r="DA23" s="1">
        <f t="shared" si="172"/>
        <v>0</v>
      </c>
      <c r="DC23" s="1">
        <f t="shared" si="173"/>
        <v>0</v>
      </c>
      <c r="DE23" s="1">
        <f t="shared" si="174"/>
        <v>0</v>
      </c>
      <c r="DG23" s="1">
        <f t="shared" si="175"/>
        <v>0</v>
      </c>
      <c r="DI23" s="1">
        <f t="shared" si="176"/>
        <v>0</v>
      </c>
      <c r="DK23" s="1">
        <f t="shared" si="177"/>
        <v>0</v>
      </c>
      <c r="DM23" s="1">
        <f t="shared" si="178"/>
        <v>0</v>
      </c>
      <c r="DO23" s="1">
        <f t="shared" si="179"/>
        <v>0</v>
      </c>
      <c r="DQ23" s="1">
        <f t="shared" si="180"/>
        <v>0</v>
      </c>
      <c r="DS23" s="1">
        <f t="shared" si="181"/>
        <v>0</v>
      </c>
      <c r="DU23" s="1">
        <f t="shared" si="182"/>
        <v>0</v>
      </c>
    </row>
    <row r="24" ht="12.75" hidden="1" customHeight="1" outlineLevel="1">
      <c r="A24" t="s">
        <v>28</v>
      </c>
      <c r="D24" s="1">
        <f t="shared" si="183"/>
        <v>0</v>
      </c>
      <c r="G24" s="1">
        <f t="shared" si="184"/>
        <v>0</v>
      </c>
      <c r="I24" s="1">
        <f t="shared" si="124"/>
        <v>0</v>
      </c>
      <c r="K24" s="1">
        <f t="shared" si="125"/>
        <v>0</v>
      </c>
      <c r="M24" s="1">
        <f t="shared" si="126"/>
        <v>0</v>
      </c>
      <c r="O24" s="1">
        <f t="shared" si="127"/>
        <v>0</v>
      </c>
      <c r="Q24" s="1">
        <f t="shared" si="128"/>
        <v>0</v>
      </c>
      <c r="S24" s="1">
        <f t="shared" si="129"/>
        <v>0</v>
      </c>
      <c r="U24" s="1">
        <f t="shared" si="130"/>
        <v>0</v>
      </c>
      <c r="W24" s="1">
        <f t="shared" si="131"/>
        <v>0</v>
      </c>
      <c r="Y24" s="1">
        <f t="shared" si="132"/>
        <v>0</v>
      </c>
      <c r="AA24" s="1">
        <f t="shared" si="133"/>
        <v>0</v>
      </c>
      <c r="AC24" s="1">
        <f t="shared" si="134"/>
        <v>0</v>
      </c>
      <c r="AE24" s="1">
        <f t="shared" si="135"/>
        <v>0</v>
      </c>
      <c r="AG24" s="1">
        <f t="shared" si="136"/>
        <v>0</v>
      </c>
      <c r="AI24" s="1">
        <f t="shared" si="137"/>
        <v>0</v>
      </c>
      <c r="AK24" s="1">
        <f t="shared" si="138"/>
        <v>0</v>
      </c>
      <c r="AM24" s="1">
        <f t="shared" si="139"/>
        <v>0</v>
      </c>
      <c r="AO24" s="1">
        <f t="shared" si="140"/>
        <v>0</v>
      </c>
      <c r="AQ24" s="1">
        <f t="shared" si="141"/>
        <v>0</v>
      </c>
      <c r="AS24" s="1">
        <f t="shared" si="142"/>
        <v>0</v>
      </c>
      <c r="AU24" s="1">
        <f t="shared" si="143"/>
        <v>0</v>
      </c>
      <c r="AW24" s="1">
        <f t="shared" si="144"/>
        <v>0</v>
      </c>
      <c r="AY24" s="1">
        <f t="shared" si="145"/>
        <v>0</v>
      </c>
      <c r="BA24" s="1">
        <f t="shared" si="146"/>
        <v>0</v>
      </c>
      <c r="BC24" s="1">
        <f t="shared" si="147"/>
        <v>0</v>
      </c>
      <c r="BE24" s="1">
        <f t="shared" si="148"/>
        <v>0</v>
      </c>
      <c r="BG24" s="1">
        <f t="shared" si="149"/>
        <v>0</v>
      </c>
      <c r="BI24" s="1">
        <f t="shared" si="150"/>
        <v>0</v>
      </c>
      <c r="BK24" s="1">
        <f t="shared" si="151"/>
        <v>0</v>
      </c>
      <c r="BM24" s="1">
        <f t="shared" si="152"/>
        <v>0</v>
      </c>
      <c r="BO24" s="1">
        <f t="shared" si="153"/>
        <v>0</v>
      </c>
      <c r="BQ24" s="1">
        <f t="shared" si="154"/>
        <v>0</v>
      </c>
      <c r="BS24" s="1">
        <f t="shared" si="155"/>
        <v>0</v>
      </c>
      <c r="BU24" s="1">
        <f t="shared" si="156"/>
        <v>0</v>
      </c>
      <c r="BW24" s="1">
        <f t="shared" si="157"/>
        <v>0</v>
      </c>
      <c r="BY24" s="1">
        <f t="shared" si="158"/>
        <v>0</v>
      </c>
      <c r="CA24" s="1">
        <f t="shared" si="159"/>
        <v>0</v>
      </c>
      <c r="CC24" s="1">
        <f t="shared" si="160"/>
        <v>0</v>
      </c>
      <c r="CE24" s="1">
        <f t="shared" si="161"/>
        <v>0</v>
      </c>
      <c r="CG24" s="1">
        <f t="shared" si="162"/>
        <v>0</v>
      </c>
      <c r="CI24" s="1">
        <f t="shared" si="163"/>
        <v>0</v>
      </c>
      <c r="CK24" s="1">
        <f t="shared" si="164"/>
        <v>0</v>
      </c>
      <c r="CM24" s="1">
        <f t="shared" si="165"/>
        <v>0</v>
      </c>
      <c r="CO24" s="1">
        <f t="shared" si="166"/>
        <v>0</v>
      </c>
      <c r="CQ24" s="1">
        <f t="shared" si="167"/>
        <v>0</v>
      </c>
      <c r="CS24" s="1">
        <f t="shared" si="168"/>
        <v>0</v>
      </c>
      <c r="CU24" s="1">
        <f t="shared" si="169"/>
        <v>0</v>
      </c>
      <c r="CW24" s="1">
        <f t="shared" si="170"/>
        <v>0</v>
      </c>
      <c r="CY24" s="1">
        <f t="shared" si="171"/>
        <v>0</v>
      </c>
      <c r="DA24" s="1">
        <f t="shared" si="172"/>
        <v>0</v>
      </c>
      <c r="DC24" s="1">
        <f t="shared" si="173"/>
        <v>0</v>
      </c>
      <c r="DE24" s="1">
        <f t="shared" si="174"/>
        <v>0</v>
      </c>
      <c r="DG24" s="1">
        <f t="shared" si="175"/>
        <v>0</v>
      </c>
      <c r="DI24" s="1">
        <f t="shared" si="176"/>
        <v>0</v>
      </c>
      <c r="DK24" s="1">
        <f t="shared" si="177"/>
        <v>0</v>
      </c>
      <c r="DM24" s="1">
        <f t="shared" si="178"/>
        <v>0</v>
      </c>
      <c r="DO24" s="1">
        <f t="shared" si="179"/>
        <v>0</v>
      </c>
      <c r="DQ24" s="1">
        <f t="shared" si="180"/>
        <v>0</v>
      </c>
      <c r="DS24" s="1">
        <f t="shared" si="181"/>
        <v>0</v>
      </c>
      <c r="DU24" s="1">
        <f t="shared" si="182"/>
        <v>0</v>
      </c>
    </row>
    <row r="25" ht="12.75" hidden="1" customHeight="1" outlineLevel="1">
      <c r="A25" t="s">
        <v>29</v>
      </c>
      <c r="D25" s="1">
        <v>27000.0</v>
      </c>
      <c r="G25" s="1">
        <f t="shared" ref="G25:G31" si="185">(D25*$F$2)</f>
        <v>27810</v>
      </c>
      <c r="I25" s="1">
        <f t="shared" si="124"/>
        <v>28644.3</v>
      </c>
      <c r="K25" s="1">
        <f t="shared" si="125"/>
        <v>29503.629</v>
      </c>
      <c r="M25" s="1">
        <f t="shared" si="126"/>
        <v>30388.73787</v>
      </c>
      <c r="O25" s="1">
        <f t="shared" si="127"/>
        <v>31300.40001</v>
      </c>
      <c r="Q25" s="1">
        <f t="shared" si="128"/>
        <v>32239.41201</v>
      </c>
      <c r="S25" s="1">
        <f t="shared" si="129"/>
        <v>33206.59437</v>
      </c>
      <c r="U25" s="1">
        <f t="shared" si="130"/>
        <v>34202.7922</v>
      </c>
      <c r="W25" s="1">
        <f t="shared" si="131"/>
        <v>35228.87596</v>
      </c>
      <c r="Y25" s="1">
        <f t="shared" si="132"/>
        <v>36285.74224</v>
      </c>
      <c r="AA25" s="1">
        <f t="shared" si="133"/>
        <v>37374.31451</v>
      </c>
      <c r="AC25" s="1">
        <f t="shared" si="134"/>
        <v>38495.54394</v>
      </c>
      <c r="AE25" s="1">
        <f t="shared" si="135"/>
        <v>39650.41026</v>
      </c>
      <c r="AG25" s="1">
        <f t="shared" si="136"/>
        <v>40839.92257</v>
      </c>
      <c r="AI25" s="1">
        <f t="shared" si="137"/>
        <v>42065.12025</v>
      </c>
      <c r="AK25" s="1">
        <f t="shared" si="138"/>
        <v>43327.07386</v>
      </c>
      <c r="AM25" s="1">
        <f t="shared" si="139"/>
        <v>44626.88607</v>
      </c>
      <c r="AO25" s="1">
        <f t="shared" si="140"/>
        <v>45965.69265</v>
      </c>
      <c r="AQ25" s="1">
        <f t="shared" si="141"/>
        <v>47344.66343</v>
      </c>
      <c r="AS25" s="1">
        <f t="shared" si="142"/>
        <v>48765.00334</v>
      </c>
      <c r="AU25" s="1">
        <f t="shared" si="143"/>
        <v>50227.95344</v>
      </c>
      <c r="AW25" s="1">
        <f t="shared" si="144"/>
        <v>51734.79204</v>
      </c>
      <c r="AY25" s="1">
        <f t="shared" si="145"/>
        <v>53286.8358</v>
      </c>
      <c r="BA25" s="1">
        <f t="shared" si="146"/>
        <v>54885.44087</v>
      </c>
      <c r="BC25" s="1">
        <f t="shared" si="147"/>
        <v>56532.0041</v>
      </c>
      <c r="BE25" s="1">
        <f t="shared" si="148"/>
        <v>58227.96422</v>
      </c>
      <c r="BG25" s="1">
        <f t="shared" si="149"/>
        <v>59974.80315</v>
      </c>
      <c r="BI25" s="1">
        <f t="shared" si="150"/>
        <v>61774.04724</v>
      </c>
      <c r="BK25" s="1">
        <f t="shared" si="151"/>
        <v>63627.26866</v>
      </c>
      <c r="BM25" s="1">
        <f t="shared" si="152"/>
        <v>65536.08672</v>
      </c>
      <c r="BO25" s="1">
        <f t="shared" si="153"/>
        <v>67502.16932</v>
      </c>
      <c r="BQ25" s="1">
        <f t="shared" si="154"/>
        <v>69527.2344</v>
      </c>
      <c r="BS25" s="1">
        <f t="shared" si="155"/>
        <v>71613.05144</v>
      </c>
      <c r="BU25" s="1">
        <f t="shared" si="156"/>
        <v>73761.44298</v>
      </c>
      <c r="BW25" s="1">
        <f t="shared" si="157"/>
        <v>75974.28627</v>
      </c>
      <c r="BY25" s="1">
        <f t="shared" si="158"/>
        <v>78253.51486</v>
      </c>
      <c r="CA25" s="1">
        <f t="shared" si="159"/>
        <v>80601.1203</v>
      </c>
      <c r="CC25" s="1">
        <f t="shared" si="160"/>
        <v>83019.15391</v>
      </c>
      <c r="CE25" s="1">
        <f t="shared" si="161"/>
        <v>85509.72853</v>
      </c>
      <c r="CG25" s="1">
        <f t="shared" si="162"/>
        <v>88075.02038</v>
      </c>
      <c r="CI25" s="1">
        <f t="shared" si="163"/>
        <v>90717.271</v>
      </c>
      <c r="CK25" s="1">
        <f t="shared" si="164"/>
        <v>93438.78913</v>
      </c>
      <c r="CM25" s="1">
        <f t="shared" si="165"/>
        <v>96241.9528</v>
      </c>
      <c r="CO25" s="1">
        <f t="shared" si="166"/>
        <v>99129.21138</v>
      </c>
      <c r="CQ25" s="1">
        <f t="shared" si="167"/>
        <v>102103.0877</v>
      </c>
      <c r="CS25" s="1">
        <f t="shared" si="168"/>
        <v>105166.1804</v>
      </c>
      <c r="CU25" s="1">
        <f t="shared" si="169"/>
        <v>108321.1658</v>
      </c>
      <c r="CW25" s="1">
        <f t="shared" si="170"/>
        <v>111570.8007</v>
      </c>
      <c r="CY25" s="1">
        <f t="shared" si="171"/>
        <v>114917.9248</v>
      </c>
      <c r="DA25" s="1">
        <f t="shared" si="172"/>
        <v>118365.4625</v>
      </c>
      <c r="DC25" s="1">
        <f t="shared" si="173"/>
        <v>121916.4264</v>
      </c>
      <c r="DE25" s="1">
        <f t="shared" si="174"/>
        <v>125573.9192</v>
      </c>
      <c r="DG25" s="1">
        <f t="shared" si="175"/>
        <v>129341.1367</v>
      </c>
      <c r="DI25" s="1">
        <f t="shared" si="176"/>
        <v>133221.3708</v>
      </c>
      <c r="DK25" s="1">
        <f t="shared" si="177"/>
        <v>137218.012</v>
      </c>
      <c r="DM25" s="1">
        <f t="shared" si="178"/>
        <v>141334.5523</v>
      </c>
      <c r="DO25" s="1">
        <f t="shared" si="179"/>
        <v>145574.5889</v>
      </c>
      <c r="DQ25" s="1">
        <f t="shared" si="180"/>
        <v>149941.8266</v>
      </c>
      <c r="DS25" s="1">
        <f t="shared" si="181"/>
        <v>154440.0814</v>
      </c>
      <c r="DU25" s="1">
        <f t="shared" si="182"/>
        <v>159073.2838</v>
      </c>
    </row>
    <row r="26" ht="12.75" hidden="1" customHeight="1" outlineLevel="1">
      <c r="A26" t="s">
        <v>31</v>
      </c>
      <c r="D26" s="1">
        <v>4000.0</v>
      </c>
      <c r="G26" s="1">
        <f t="shared" si="185"/>
        <v>4120</v>
      </c>
      <c r="I26" s="1">
        <f t="shared" si="124"/>
        <v>4243.6</v>
      </c>
      <c r="K26" s="1">
        <f t="shared" si="125"/>
        <v>4370.908</v>
      </c>
      <c r="M26" s="1">
        <f t="shared" si="126"/>
        <v>4502.03524</v>
      </c>
      <c r="O26" s="1">
        <f t="shared" si="127"/>
        <v>4637.096297</v>
      </c>
      <c r="Q26" s="1">
        <f t="shared" si="128"/>
        <v>4776.209186</v>
      </c>
      <c r="S26" s="1">
        <f t="shared" si="129"/>
        <v>4919.495462</v>
      </c>
      <c r="U26" s="1">
        <f t="shared" si="130"/>
        <v>5067.080326</v>
      </c>
      <c r="W26" s="1">
        <f t="shared" si="131"/>
        <v>5219.092735</v>
      </c>
      <c r="Y26" s="1">
        <f t="shared" si="132"/>
        <v>5375.665517</v>
      </c>
      <c r="AA26" s="1">
        <f t="shared" si="133"/>
        <v>5536.935483</v>
      </c>
      <c r="AC26" s="1">
        <f t="shared" si="134"/>
        <v>5703.043547</v>
      </c>
      <c r="AE26" s="1">
        <f t="shared" si="135"/>
        <v>5874.134854</v>
      </c>
      <c r="AG26" s="1">
        <f t="shared" si="136"/>
        <v>6050.358899</v>
      </c>
      <c r="AI26" s="1">
        <f t="shared" si="137"/>
        <v>6231.869666</v>
      </c>
      <c r="AK26" s="1">
        <f t="shared" si="138"/>
        <v>6418.825756</v>
      </c>
      <c r="AM26" s="1">
        <f t="shared" si="139"/>
        <v>6611.390529</v>
      </c>
      <c r="AO26" s="1">
        <f t="shared" si="140"/>
        <v>6809.732245</v>
      </c>
      <c r="AQ26" s="1">
        <f t="shared" si="141"/>
        <v>7014.024212</v>
      </c>
      <c r="AS26" s="1">
        <f t="shared" si="142"/>
        <v>7224.444939</v>
      </c>
      <c r="AU26" s="1">
        <f t="shared" si="143"/>
        <v>7441.178287</v>
      </c>
      <c r="AW26" s="1">
        <f t="shared" si="144"/>
        <v>7664.413635</v>
      </c>
      <c r="AY26" s="1">
        <f t="shared" si="145"/>
        <v>7894.346045</v>
      </c>
      <c r="BA26" s="1">
        <f t="shared" si="146"/>
        <v>8131.176426</v>
      </c>
      <c r="BC26" s="1">
        <f t="shared" si="147"/>
        <v>8375.111719</v>
      </c>
      <c r="BE26" s="1">
        <f t="shared" si="148"/>
        <v>8626.36507</v>
      </c>
      <c r="BG26" s="1">
        <f t="shared" si="149"/>
        <v>8885.156022</v>
      </c>
      <c r="BI26" s="1">
        <f t="shared" si="150"/>
        <v>9151.710703</v>
      </c>
      <c r="BK26" s="1">
        <f t="shared" si="151"/>
        <v>9426.262024</v>
      </c>
      <c r="BM26" s="1">
        <f t="shared" si="152"/>
        <v>9709.049885</v>
      </c>
      <c r="BO26" s="1">
        <f t="shared" si="153"/>
        <v>10000.32138</v>
      </c>
      <c r="BQ26" s="1">
        <f t="shared" si="154"/>
        <v>10300.33102</v>
      </c>
      <c r="BS26" s="1">
        <f t="shared" si="155"/>
        <v>10609.34095</v>
      </c>
      <c r="BU26" s="1">
        <f t="shared" si="156"/>
        <v>10927.62118</v>
      </c>
      <c r="BW26" s="1">
        <f t="shared" si="157"/>
        <v>11255.44982</v>
      </c>
      <c r="BY26" s="1">
        <f t="shared" si="158"/>
        <v>11593.11331</v>
      </c>
      <c r="CA26" s="1">
        <f t="shared" si="159"/>
        <v>11940.90671</v>
      </c>
      <c r="CC26" s="1">
        <f t="shared" si="160"/>
        <v>12299.13391</v>
      </c>
      <c r="CE26" s="1">
        <f t="shared" si="161"/>
        <v>12668.10793</v>
      </c>
      <c r="CG26" s="1">
        <f t="shared" si="162"/>
        <v>13048.15117</v>
      </c>
      <c r="CI26" s="1">
        <f t="shared" si="163"/>
        <v>13439.5957</v>
      </c>
      <c r="CK26" s="1">
        <f t="shared" si="164"/>
        <v>13842.78357</v>
      </c>
      <c r="CM26" s="1">
        <f t="shared" si="165"/>
        <v>14258.06708</v>
      </c>
      <c r="CO26" s="1">
        <f t="shared" si="166"/>
        <v>14685.80909</v>
      </c>
      <c r="CQ26" s="1">
        <f t="shared" si="167"/>
        <v>15126.38337</v>
      </c>
      <c r="CS26" s="1">
        <f t="shared" si="168"/>
        <v>15580.17487</v>
      </c>
      <c r="CU26" s="1">
        <f t="shared" si="169"/>
        <v>16047.58011</v>
      </c>
      <c r="CW26" s="1">
        <f t="shared" si="170"/>
        <v>16529.00752</v>
      </c>
      <c r="CY26" s="1">
        <f t="shared" si="171"/>
        <v>17024.87774</v>
      </c>
      <c r="DA26" s="1">
        <f t="shared" si="172"/>
        <v>17535.62407</v>
      </c>
      <c r="DC26" s="1">
        <f t="shared" si="173"/>
        <v>18061.6928</v>
      </c>
      <c r="DE26" s="1">
        <f t="shared" si="174"/>
        <v>18603.54358</v>
      </c>
      <c r="DG26" s="1">
        <f t="shared" si="175"/>
        <v>19161.64989</v>
      </c>
      <c r="DI26" s="1">
        <f t="shared" si="176"/>
        <v>19736.49939</v>
      </c>
      <c r="DK26" s="1">
        <f t="shared" si="177"/>
        <v>20328.59437</v>
      </c>
      <c r="DM26" s="1">
        <f t="shared" si="178"/>
        <v>20938.4522</v>
      </c>
      <c r="DO26" s="1">
        <f t="shared" si="179"/>
        <v>21566.60576</v>
      </c>
      <c r="DQ26" s="1">
        <f t="shared" si="180"/>
        <v>22213.60394</v>
      </c>
      <c r="DS26" s="1">
        <f t="shared" si="181"/>
        <v>22880.01205</v>
      </c>
      <c r="DU26" s="1">
        <f t="shared" si="182"/>
        <v>23566.41242</v>
      </c>
    </row>
    <row r="27" ht="12.75" hidden="1" customHeight="1" outlineLevel="1">
      <c r="A27" t="s">
        <v>35</v>
      </c>
      <c r="D27" s="1">
        <v>45000.0</v>
      </c>
      <c r="G27" s="1">
        <f t="shared" si="185"/>
        <v>46350</v>
      </c>
      <c r="I27" s="1">
        <f t="shared" si="124"/>
        <v>47740.5</v>
      </c>
      <c r="K27" s="1">
        <f t="shared" si="125"/>
        <v>49172.715</v>
      </c>
      <c r="M27" s="1">
        <f t="shared" si="126"/>
        <v>50647.89645</v>
      </c>
      <c r="O27" s="1">
        <f t="shared" si="127"/>
        <v>52167.33334</v>
      </c>
      <c r="Q27" s="1">
        <f t="shared" si="128"/>
        <v>53732.35334</v>
      </c>
      <c r="S27" s="1">
        <f t="shared" si="129"/>
        <v>55344.32394</v>
      </c>
      <c r="U27" s="1">
        <f t="shared" si="130"/>
        <v>57004.65366</v>
      </c>
      <c r="W27" s="1">
        <f t="shared" si="131"/>
        <v>58714.79327</v>
      </c>
      <c r="Y27" s="1">
        <f t="shared" si="132"/>
        <v>60476.23707</v>
      </c>
      <c r="AA27" s="1">
        <f t="shared" si="133"/>
        <v>62290.52418</v>
      </c>
      <c r="AC27" s="1">
        <f t="shared" si="134"/>
        <v>64159.23991</v>
      </c>
      <c r="AE27" s="1">
        <f t="shared" si="135"/>
        <v>66084.01711</v>
      </c>
      <c r="AG27" s="1">
        <f t="shared" si="136"/>
        <v>68066.53762</v>
      </c>
      <c r="AI27" s="1">
        <f t="shared" si="137"/>
        <v>70108.53375</v>
      </c>
      <c r="AK27" s="1">
        <f t="shared" si="138"/>
        <v>72211.78976</v>
      </c>
      <c r="AM27" s="1">
        <f t="shared" si="139"/>
        <v>74378.14345</v>
      </c>
      <c r="AO27" s="1">
        <f t="shared" si="140"/>
        <v>76609.48776</v>
      </c>
      <c r="AQ27" s="1">
        <f t="shared" si="141"/>
        <v>78907.77239</v>
      </c>
      <c r="AS27" s="1">
        <f t="shared" si="142"/>
        <v>81275.00556</v>
      </c>
      <c r="AU27" s="1">
        <f t="shared" si="143"/>
        <v>83713.25573</v>
      </c>
      <c r="AW27" s="1">
        <f t="shared" si="144"/>
        <v>86224.6534</v>
      </c>
      <c r="AY27" s="1">
        <f t="shared" si="145"/>
        <v>88811.393</v>
      </c>
      <c r="BA27" s="1">
        <f t="shared" si="146"/>
        <v>91475.73479</v>
      </c>
      <c r="BC27" s="1">
        <f t="shared" si="147"/>
        <v>94220.00683</v>
      </c>
      <c r="BE27" s="1">
        <f t="shared" si="148"/>
        <v>97046.60704</v>
      </c>
      <c r="BG27" s="1">
        <f t="shared" si="149"/>
        <v>99958.00525</v>
      </c>
      <c r="BI27" s="1">
        <f t="shared" si="150"/>
        <v>102956.7454</v>
      </c>
      <c r="BK27" s="1">
        <f t="shared" si="151"/>
        <v>106045.4478</v>
      </c>
      <c r="BM27" s="1">
        <f t="shared" si="152"/>
        <v>109226.8112</v>
      </c>
      <c r="BO27" s="1">
        <f t="shared" si="153"/>
        <v>112503.6155</v>
      </c>
      <c r="BQ27" s="1">
        <f t="shared" si="154"/>
        <v>115878.724</v>
      </c>
      <c r="BS27" s="1">
        <f t="shared" si="155"/>
        <v>119355.0857</v>
      </c>
      <c r="BU27" s="1">
        <f t="shared" si="156"/>
        <v>122935.7383</v>
      </c>
      <c r="BW27" s="1">
        <f t="shared" si="157"/>
        <v>126623.8104</v>
      </c>
      <c r="BY27" s="1">
        <f t="shared" si="158"/>
        <v>130422.5248</v>
      </c>
      <c r="CA27" s="1">
        <f t="shared" si="159"/>
        <v>134335.2005</v>
      </c>
      <c r="CC27" s="1">
        <f t="shared" si="160"/>
        <v>138365.2565</v>
      </c>
      <c r="CE27" s="1">
        <f t="shared" si="161"/>
        <v>142516.2142</v>
      </c>
      <c r="CG27" s="1">
        <f t="shared" si="162"/>
        <v>146791.7006</v>
      </c>
      <c r="CI27" s="1">
        <f t="shared" si="163"/>
        <v>151195.4517</v>
      </c>
      <c r="CK27" s="1">
        <f t="shared" si="164"/>
        <v>155731.3152</v>
      </c>
      <c r="CM27" s="1">
        <f t="shared" si="165"/>
        <v>160403.2547</v>
      </c>
      <c r="CO27" s="1">
        <f t="shared" si="166"/>
        <v>165215.3523</v>
      </c>
      <c r="CQ27" s="1">
        <f t="shared" si="167"/>
        <v>170171.8129</v>
      </c>
      <c r="CS27" s="1">
        <f t="shared" si="168"/>
        <v>175276.9673</v>
      </c>
      <c r="CU27" s="1">
        <f t="shared" si="169"/>
        <v>180535.2763</v>
      </c>
      <c r="CW27" s="1">
        <f t="shared" si="170"/>
        <v>185951.3346</v>
      </c>
      <c r="CY27" s="1">
        <f t="shared" si="171"/>
        <v>191529.8746</v>
      </c>
      <c r="DA27" s="1">
        <f t="shared" si="172"/>
        <v>197275.7708</v>
      </c>
      <c r="DC27" s="1">
        <f t="shared" si="173"/>
        <v>203194.044</v>
      </c>
      <c r="DE27" s="1">
        <f t="shared" si="174"/>
        <v>209289.8653</v>
      </c>
      <c r="DG27" s="1">
        <f t="shared" si="175"/>
        <v>215568.5612</v>
      </c>
      <c r="DI27" s="1">
        <f t="shared" si="176"/>
        <v>222035.6181</v>
      </c>
      <c r="DK27" s="1">
        <f t="shared" si="177"/>
        <v>228696.6866</v>
      </c>
      <c r="DM27" s="1">
        <f t="shared" si="178"/>
        <v>235557.5872</v>
      </c>
      <c r="DO27" s="1">
        <f t="shared" si="179"/>
        <v>242624.3148</v>
      </c>
      <c r="DQ27" s="1">
        <f t="shared" si="180"/>
        <v>249903.0443</v>
      </c>
      <c r="DS27" s="1">
        <f t="shared" si="181"/>
        <v>257400.1356</v>
      </c>
      <c r="DU27" s="1">
        <f t="shared" si="182"/>
        <v>265122.1397</v>
      </c>
    </row>
    <row r="28" ht="12.75" hidden="1" customHeight="1" outlineLevel="1">
      <c r="A28" t="s">
        <v>36</v>
      </c>
      <c r="D28" s="1">
        <v>22000.0</v>
      </c>
      <c r="G28" s="1">
        <f t="shared" si="185"/>
        <v>22660</v>
      </c>
      <c r="I28" s="1">
        <f t="shared" si="124"/>
        <v>23339.8</v>
      </c>
      <c r="K28" s="1">
        <f t="shared" si="125"/>
        <v>24039.994</v>
      </c>
      <c r="M28" s="1">
        <f t="shared" si="126"/>
        <v>24761.19382</v>
      </c>
      <c r="O28" s="1">
        <f t="shared" si="127"/>
        <v>25504.02963</v>
      </c>
      <c r="Q28" s="1">
        <f t="shared" si="128"/>
        <v>26269.15052</v>
      </c>
      <c r="S28" s="1">
        <f t="shared" si="129"/>
        <v>27057.22504</v>
      </c>
      <c r="U28" s="1">
        <f t="shared" si="130"/>
        <v>27868.94179</v>
      </c>
      <c r="W28" s="1">
        <f t="shared" si="131"/>
        <v>28705.01004</v>
      </c>
      <c r="Y28" s="1">
        <f t="shared" si="132"/>
        <v>29566.16035</v>
      </c>
      <c r="AA28" s="1">
        <f t="shared" si="133"/>
        <v>30453.14516</v>
      </c>
      <c r="AC28" s="1">
        <f t="shared" si="134"/>
        <v>31366.73951</v>
      </c>
      <c r="AE28" s="1">
        <f t="shared" si="135"/>
        <v>32307.7417</v>
      </c>
      <c r="AG28" s="1">
        <f t="shared" si="136"/>
        <v>33276.97395</v>
      </c>
      <c r="AI28" s="1">
        <f t="shared" si="137"/>
        <v>34275.28317</v>
      </c>
      <c r="AK28" s="1">
        <f t="shared" si="138"/>
        <v>35303.54166</v>
      </c>
      <c r="AM28" s="1">
        <f t="shared" si="139"/>
        <v>36362.64791</v>
      </c>
      <c r="AO28" s="1">
        <f t="shared" si="140"/>
        <v>37453.52735</v>
      </c>
      <c r="AQ28" s="1">
        <f t="shared" si="141"/>
        <v>38577.13317</v>
      </c>
      <c r="AS28" s="1">
        <f t="shared" si="142"/>
        <v>39734.44716</v>
      </c>
      <c r="AU28" s="1">
        <f t="shared" si="143"/>
        <v>40926.48058</v>
      </c>
      <c r="AW28" s="1">
        <f t="shared" si="144"/>
        <v>42154.27499</v>
      </c>
      <c r="AY28" s="1">
        <f t="shared" si="145"/>
        <v>43418.90324</v>
      </c>
      <c r="BA28" s="1">
        <f t="shared" si="146"/>
        <v>44721.47034</v>
      </c>
      <c r="BC28" s="1">
        <f t="shared" si="147"/>
        <v>46063.11445</v>
      </c>
      <c r="BE28" s="1">
        <f t="shared" si="148"/>
        <v>47445.00789</v>
      </c>
      <c r="BG28" s="1">
        <f t="shared" si="149"/>
        <v>48868.35812</v>
      </c>
      <c r="BI28" s="1">
        <f t="shared" si="150"/>
        <v>50334.40887</v>
      </c>
      <c r="BK28" s="1">
        <f t="shared" si="151"/>
        <v>51844.44113</v>
      </c>
      <c r="BM28" s="1">
        <f t="shared" si="152"/>
        <v>53399.77437</v>
      </c>
      <c r="BO28" s="1">
        <f t="shared" si="153"/>
        <v>55001.7676</v>
      </c>
      <c r="BQ28" s="1">
        <f t="shared" si="154"/>
        <v>56651.82063</v>
      </c>
      <c r="BS28" s="1">
        <f t="shared" si="155"/>
        <v>58351.37524</v>
      </c>
      <c r="BU28" s="1">
        <f t="shared" si="156"/>
        <v>60101.9165</v>
      </c>
      <c r="BW28" s="1">
        <f t="shared" si="157"/>
        <v>61904.974</v>
      </c>
      <c r="BY28" s="1">
        <f t="shared" si="158"/>
        <v>63762.12322</v>
      </c>
      <c r="CA28" s="1">
        <f t="shared" si="159"/>
        <v>65674.98691</v>
      </c>
      <c r="CC28" s="1">
        <f t="shared" si="160"/>
        <v>67645.23652</v>
      </c>
      <c r="CE28" s="1">
        <f t="shared" si="161"/>
        <v>69674.59362</v>
      </c>
      <c r="CG28" s="1">
        <f t="shared" si="162"/>
        <v>71764.83142</v>
      </c>
      <c r="CI28" s="1">
        <f t="shared" si="163"/>
        <v>73917.77637</v>
      </c>
      <c r="CK28" s="1">
        <f t="shared" si="164"/>
        <v>76135.30966</v>
      </c>
      <c r="CM28" s="1">
        <f t="shared" si="165"/>
        <v>78419.36895</v>
      </c>
      <c r="CO28" s="1">
        <f t="shared" si="166"/>
        <v>80771.95002</v>
      </c>
      <c r="CQ28" s="1">
        <f t="shared" si="167"/>
        <v>83195.10852</v>
      </c>
      <c r="CS28" s="1">
        <f t="shared" si="168"/>
        <v>85690.96177</v>
      </c>
      <c r="CU28" s="1">
        <f t="shared" si="169"/>
        <v>88261.69062</v>
      </c>
      <c r="CW28" s="1">
        <f t="shared" si="170"/>
        <v>90909.54134</v>
      </c>
      <c r="CY28" s="1">
        <f t="shared" si="171"/>
        <v>93636.82758</v>
      </c>
      <c r="DA28" s="1">
        <f t="shared" si="172"/>
        <v>96445.93241</v>
      </c>
      <c r="DC28" s="1">
        <f t="shared" si="173"/>
        <v>99339.31038</v>
      </c>
      <c r="DE28" s="1">
        <f t="shared" si="174"/>
        <v>102319.4897</v>
      </c>
      <c r="DG28" s="1">
        <f t="shared" si="175"/>
        <v>105389.0744</v>
      </c>
      <c r="DI28" s="1">
        <f t="shared" si="176"/>
        <v>108550.7466</v>
      </c>
      <c r="DK28" s="1">
        <f t="shared" si="177"/>
        <v>111807.269</v>
      </c>
      <c r="DM28" s="1">
        <f t="shared" si="178"/>
        <v>115161.4871</v>
      </c>
      <c r="DO28" s="1">
        <f t="shared" si="179"/>
        <v>118616.3317</v>
      </c>
      <c r="DQ28" s="1">
        <f t="shared" si="180"/>
        <v>122174.8217</v>
      </c>
      <c r="DS28" s="1">
        <f t="shared" si="181"/>
        <v>125840.0663</v>
      </c>
      <c r="DU28" s="1">
        <f t="shared" si="182"/>
        <v>129615.2683</v>
      </c>
    </row>
    <row r="29" ht="12.75" hidden="1" customHeight="1" outlineLevel="1">
      <c r="A29" t="s">
        <v>37</v>
      </c>
      <c r="D29" s="1">
        <v>0.0</v>
      </c>
      <c r="G29" s="1">
        <f t="shared" si="185"/>
        <v>0</v>
      </c>
      <c r="I29" s="1">
        <f t="shared" si="124"/>
        <v>0</v>
      </c>
      <c r="K29" s="1">
        <f t="shared" si="125"/>
        <v>0</v>
      </c>
      <c r="M29" s="1">
        <f t="shared" si="126"/>
        <v>0</v>
      </c>
      <c r="O29" s="1">
        <f t="shared" si="127"/>
        <v>0</v>
      </c>
      <c r="Q29" s="1">
        <f t="shared" si="128"/>
        <v>0</v>
      </c>
      <c r="S29" s="1">
        <f t="shared" si="129"/>
        <v>0</v>
      </c>
      <c r="U29" s="1">
        <f t="shared" si="130"/>
        <v>0</v>
      </c>
      <c r="W29" s="1">
        <f t="shared" si="131"/>
        <v>0</v>
      </c>
      <c r="Y29" s="1">
        <f t="shared" si="132"/>
        <v>0</v>
      </c>
      <c r="AA29" s="1">
        <f t="shared" si="133"/>
        <v>0</v>
      </c>
      <c r="AC29" s="1">
        <f t="shared" si="134"/>
        <v>0</v>
      </c>
      <c r="AE29" s="1">
        <f t="shared" si="135"/>
        <v>0</v>
      </c>
      <c r="AG29" s="1">
        <f t="shared" si="136"/>
        <v>0</v>
      </c>
      <c r="AI29" s="1">
        <f t="shared" si="137"/>
        <v>0</v>
      </c>
      <c r="AK29" s="1">
        <f t="shared" si="138"/>
        <v>0</v>
      </c>
      <c r="AM29" s="1">
        <f t="shared" si="139"/>
        <v>0</v>
      </c>
      <c r="AO29" s="1">
        <f t="shared" si="140"/>
        <v>0</v>
      </c>
      <c r="AQ29" s="1">
        <f t="shared" si="141"/>
        <v>0</v>
      </c>
      <c r="AS29" s="1">
        <f t="shared" si="142"/>
        <v>0</v>
      </c>
      <c r="AU29" s="1">
        <f t="shared" si="143"/>
        <v>0</v>
      </c>
      <c r="AW29" s="1">
        <f t="shared" si="144"/>
        <v>0</v>
      </c>
      <c r="AY29" s="1">
        <f t="shared" si="145"/>
        <v>0</v>
      </c>
      <c r="BA29" s="1">
        <f t="shared" si="146"/>
        <v>0</v>
      </c>
      <c r="BC29" s="1">
        <f t="shared" si="147"/>
        <v>0</v>
      </c>
      <c r="BE29" s="1">
        <f t="shared" si="148"/>
        <v>0</v>
      </c>
      <c r="BG29" s="1">
        <f t="shared" si="149"/>
        <v>0</v>
      </c>
      <c r="BI29" s="1">
        <f t="shared" si="150"/>
        <v>0</v>
      </c>
      <c r="BK29" s="1">
        <f t="shared" si="151"/>
        <v>0</v>
      </c>
      <c r="BM29" s="1">
        <f t="shared" si="152"/>
        <v>0</v>
      </c>
      <c r="BO29" s="1">
        <f t="shared" si="153"/>
        <v>0</v>
      </c>
      <c r="BQ29" s="1">
        <f t="shared" si="154"/>
        <v>0</v>
      </c>
      <c r="BS29" s="1">
        <f t="shared" si="155"/>
        <v>0</v>
      </c>
      <c r="BU29" s="1">
        <f t="shared" si="156"/>
        <v>0</v>
      </c>
      <c r="BW29" s="1">
        <f t="shared" si="157"/>
        <v>0</v>
      </c>
      <c r="BY29" s="1">
        <f t="shared" si="158"/>
        <v>0</v>
      </c>
      <c r="CA29" s="1">
        <f t="shared" si="159"/>
        <v>0</v>
      </c>
      <c r="CC29" s="1">
        <f t="shared" si="160"/>
        <v>0</v>
      </c>
      <c r="CE29" s="1">
        <f t="shared" si="161"/>
        <v>0</v>
      </c>
      <c r="CG29" s="1">
        <f t="shared" si="162"/>
        <v>0</v>
      </c>
      <c r="CI29" s="1">
        <f t="shared" si="163"/>
        <v>0</v>
      </c>
      <c r="CK29" s="1">
        <f t="shared" si="164"/>
        <v>0</v>
      </c>
      <c r="CM29" s="1">
        <f t="shared" si="165"/>
        <v>0</v>
      </c>
      <c r="CO29" s="1">
        <f t="shared" si="166"/>
        <v>0</v>
      </c>
      <c r="CQ29" s="1">
        <f t="shared" si="167"/>
        <v>0</v>
      </c>
      <c r="CS29" s="1">
        <f t="shared" si="168"/>
        <v>0</v>
      </c>
      <c r="CU29" s="1">
        <f t="shared" si="169"/>
        <v>0</v>
      </c>
      <c r="CW29" s="1">
        <f t="shared" si="170"/>
        <v>0</v>
      </c>
      <c r="CY29" s="1">
        <f t="shared" si="171"/>
        <v>0</v>
      </c>
      <c r="DA29" s="1">
        <f t="shared" si="172"/>
        <v>0</v>
      </c>
      <c r="DC29" s="1">
        <f t="shared" si="173"/>
        <v>0</v>
      </c>
      <c r="DE29" s="1">
        <f t="shared" si="174"/>
        <v>0</v>
      </c>
      <c r="DG29" s="1">
        <f t="shared" si="175"/>
        <v>0</v>
      </c>
      <c r="DI29" s="1">
        <f t="shared" si="176"/>
        <v>0</v>
      </c>
      <c r="DK29" s="1">
        <f t="shared" si="177"/>
        <v>0</v>
      </c>
      <c r="DM29" s="1">
        <f t="shared" si="178"/>
        <v>0</v>
      </c>
      <c r="DO29" s="1">
        <f t="shared" si="179"/>
        <v>0</v>
      </c>
      <c r="DQ29" s="1">
        <f t="shared" si="180"/>
        <v>0</v>
      </c>
      <c r="DS29" s="1">
        <f t="shared" si="181"/>
        <v>0</v>
      </c>
      <c r="DU29" s="1">
        <f t="shared" si="182"/>
        <v>0</v>
      </c>
    </row>
    <row r="30" ht="12.75" hidden="1" customHeight="1" outlineLevel="1">
      <c r="A30" t="s">
        <v>40</v>
      </c>
      <c r="D30" s="1">
        <v>500.0</v>
      </c>
      <c r="G30" s="1">
        <f t="shared" si="185"/>
        <v>515</v>
      </c>
      <c r="I30" s="1">
        <f t="shared" si="124"/>
        <v>530.45</v>
      </c>
      <c r="K30" s="1">
        <f t="shared" si="125"/>
        <v>546.3635</v>
      </c>
      <c r="M30" s="1">
        <f t="shared" si="126"/>
        <v>562.754405</v>
      </c>
      <c r="O30" s="1">
        <f t="shared" si="127"/>
        <v>579.6370372</v>
      </c>
      <c r="Q30" s="1">
        <f t="shared" si="128"/>
        <v>597.0261483</v>
      </c>
      <c r="S30" s="1">
        <f t="shared" si="129"/>
        <v>614.9369327</v>
      </c>
      <c r="U30" s="1">
        <f t="shared" si="130"/>
        <v>633.3850407</v>
      </c>
      <c r="W30" s="1">
        <f t="shared" si="131"/>
        <v>652.3865919</v>
      </c>
      <c r="Y30" s="1">
        <f t="shared" si="132"/>
        <v>671.9581897</v>
      </c>
      <c r="AA30" s="1">
        <f t="shared" si="133"/>
        <v>692.1169354</v>
      </c>
      <c r="AC30" s="1">
        <f t="shared" si="134"/>
        <v>712.8804434</v>
      </c>
      <c r="AE30" s="1">
        <f t="shared" si="135"/>
        <v>734.2668567</v>
      </c>
      <c r="AG30" s="1">
        <f t="shared" si="136"/>
        <v>756.2948624</v>
      </c>
      <c r="AI30" s="1">
        <f t="shared" si="137"/>
        <v>778.9837083</v>
      </c>
      <c r="AK30" s="1">
        <f t="shared" si="138"/>
        <v>802.3532195</v>
      </c>
      <c r="AM30" s="1">
        <f t="shared" si="139"/>
        <v>826.4238161</v>
      </c>
      <c r="AO30" s="1">
        <f t="shared" si="140"/>
        <v>851.2165306</v>
      </c>
      <c r="AQ30" s="1">
        <f t="shared" si="141"/>
        <v>876.7530265</v>
      </c>
      <c r="AS30" s="1">
        <f t="shared" si="142"/>
        <v>903.0556173</v>
      </c>
      <c r="AU30" s="1">
        <f t="shared" si="143"/>
        <v>930.1472859</v>
      </c>
      <c r="AW30" s="1">
        <f t="shared" si="144"/>
        <v>958.0517044</v>
      </c>
      <c r="AY30" s="1">
        <f t="shared" si="145"/>
        <v>986.7932556</v>
      </c>
      <c r="BA30" s="1">
        <f t="shared" si="146"/>
        <v>1016.397053</v>
      </c>
      <c r="BC30" s="1">
        <f t="shared" si="147"/>
        <v>1046.888965</v>
      </c>
      <c r="BE30" s="1">
        <f t="shared" si="148"/>
        <v>1078.295634</v>
      </c>
      <c r="BG30" s="1">
        <f t="shared" si="149"/>
        <v>1110.644503</v>
      </c>
      <c r="BI30" s="1">
        <f t="shared" si="150"/>
        <v>1143.963838</v>
      </c>
      <c r="BK30" s="1">
        <f t="shared" si="151"/>
        <v>1178.282753</v>
      </c>
      <c r="BM30" s="1">
        <f t="shared" si="152"/>
        <v>1213.631236</v>
      </c>
      <c r="BO30" s="1">
        <f t="shared" si="153"/>
        <v>1250.040173</v>
      </c>
      <c r="BQ30" s="1">
        <f t="shared" si="154"/>
        <v>1287.541378</v>
      </c>
      <c r="BS30" s="1">
        <f t="shared" si="155"/>
        <v>1326.167619</v>
      </c>
      <c r="BU30" s="1">
        <f t="shared" si="156"/>
        <v>1365.952648</v>
      </c>
      <c r="BW30" s="1">
        <f t="shared" si="157"/>
        <v>1406.931227</v>
      </c>
      <c r="BY30" s="1">
        <f t="shared" si="158"/>
        <v>1449.139164</v>
      </c>
      <c r="CA30" s="1">
        <f t="shared" si="159"/>
        <v>1492.613339</v>
      </c>
      <c r="CC30" s="1">
        <f t="shared" si="160"/>
        <v>1537.391739</v>
      </c>
      <c r="CE30" s="1">
        <f t="shared" si="161"/>
        <v>1583.513491</v>
      </c>
      <c r="CG30" s="1">
        <f t="shared" si="162"/>
        <v>1631.018896</v>
      </c>
      <c r="CI30" s="1">
        <f t="shared" si="163"/>
        <v>1679.949463</v>
      </c>
      <c r="CK30" s="1">
        <f t="shared" si="164"/>
        <v>1730.347947</v>
      </c>
      <c r="CM30" s="1">
        <f t="shared" si="165"/>
        <v>1782.258385</v>
      </c>
      <c r="CO30" s="1">
        <f t="shared" si="166"/>
        <v>1835.726137</v>
      </c>
      <c r="CQ30" s="1">
        <f t="shared" si="167"/>
        <v>1890.797921</v>
      </c>
      <c r="CS30" s="1">
        <f t="shared" si="168"/>
        <v>1947.521858</v>
      </c>
      <c r="CU30" s="1">
        <f t="shared" si="169"/>
        <v>2005.947514</v>
      </c>
      <c r="CW30" s="1">
        <f t="shared" si="170"/>
        <v>2066.12594</v>
      </c>
      <c r="CY30" s="1">
        <f t="shared" si="171"/>
        <v>2128.109718</v>
      </c>
      <c r="DA30" s="1">
        <f t="shared" si="172"/>
        <v>2191.953009</v>
      </c>
      <c r="DC30" s="1">
        <f t="shared" si="173"/>
        <v>2257.7116</v>
      </c>
      <c r="DE30" s="1">
        <f t="shared" si="174"/>
        <v>2325.442948</v>
      </c>
      <c r="DG30" s="1">
        <f t="shared" si="175"/>
        <v>2395.206236</v>
      </c>
      <c r="DI30" s="1">
        <f t="shared" si="176"/>
        <v>2467.062423</v>
      </c>
      <c r="DK30" s="1">
        <f t="shared" si="177"/>
        <v>2541.074296</v>
      </c>
      <c r="DM30" s="1">
        <f t="shared" si="178"/>
        <v>2617.306525</v>
      </c>
      <c r="DO30" s="1">
        <f t="shared" si="179"/>
        <v>2695.82572</v>
      </c>
      <c r="DQ30" s="1">
        <f t="shared" si="180"/>
        <v>2776.700492</v>
      </c>
      <c r="DS30" s="1">
        <f t="shared" si="181"/>
        <v>2860.001507</v>
      </c>
      <c r="DU30" s="1">
        <f t="shared" si="182"/>
        <v>2945.801552</v>
      </c>
    </row>
    <row r="31" ht="12.75" hidden="1" customHeight="1" outlineLevel="1">
      <c r="A31" t="s">
        <v>41</v>
      </c>
      <c r="D31" s="1">
        <v>500.0</v>
      </c>
      <c r="G31" s="1">
        <f t="shared" si="185"/>
        <v>515</v>
      </c>
      <c r="I31" s="1">
        <f t="shared" si="124"/>
        <v>530.45</v>
      </c>
      <c r="K31" s="1">
        <f t="shared" si="125"/>
        <v>546.3635</v>
      </c>
      <c r="M31" s="1">
        <f t="shared" si="126"/>
        <v>562.754405</v>
      </c>
      <c r="O31" s="1">
        <f t="shared" si="127"/>
        <v>579.6370372</v>
      </c>
      <c r="Q31" s="1">
        <f t="shared" si="128"/>
        <v>597.0261483</v>
      </c>
      <c r="S31" s="1">
        <f t="shared" si="129"/>
        <v>614.9369327</v>
      </c>
      <c r="U31" s="1">
        <f t="shared" si="130"/>
        <v>633.3850407</v>
      </c>
      <c r="W31" s="1">
        <f t="shared" si="131"/>
        <v>652.3865919</v>
      </c>
      <c r="Y31" s="1">
        <f t="shared" si="132"/>
        <v>671.9581897</v>
      </c>
      <c r="AA31" s="1">
        <f t="shared" si="133"/>
        <v>692.1169354</v>
      </c>
      <c r="AC31" s="1">
        <f t="shared" si="134"/>
        <v>712.8804434</v>
      </c>
      <c r="AE31" s="1">
        <f t="shared" si="135"/>
        <v>734.2668567</v>
      </c>
      <c r="AG31" s="1">
        <f t="shared" si="136"/>
        <v>756.2948624</v>
      </c>
      <c r="AI31" s="1">
        <f t="shared" si="137"/>
        <v>778.9837083</v>
      </c>
      <c r="AK31" s="1">
        <f t="shared" si="138"/>
        <v>802.3532195</v>
      </c>
      <c r="AM31" s="1">
        <f t="shared" si="139"/>
        <v>826.4238161</v>
      </c>
      <c r="AO31" s="1">
        <f t="shared" si="140"/>
        <v>851.2165306</v>
      </c>
      <c r="AQ31" s="1">
        <f t="shared" si="141"/>
        <v>876.7530265</v>
      </c>
      <c r="AS31" s="1">
        <f t="shared" si="142"/>
        <v>903.0556173</v>
      </c>
      <c r="AU31" s="1">
        <f t="shared" si="143"/>
        <v>930.1472859</v>
      </c>
      <c r="AW31" s="1">
        <f t="shared" si="144"/>
        <v>958.0517044</v>
      </c>
      <c r="AY31" s="1">
        <f t="shared" si="145"/>
        <v>986.7932556</v>
      </c>
      <c r="BA31" s="1">
        <f t="shared" si="146"/>
        <v>1016.397053</v>
      </c>
      <c r="BC31" s="1">
        <f t="shared" si="147"/>
        <v>1046.888965</v>
      </c>
      <c r="BE31" s="1">
        <f t="shared" si="148"/>
        <v>1078.295634</v>
      </c>
      <c r="BG31" s="1">
        <f t="shared" si="149"/>
        <v>1110.644503</v>
      </c>
      <c r="BI31" s="1">
        <f t="shared" si="150"/>
        <v>1143.963838</v>
      </c>
      <c r="BK31" s="1">
        <f t="shared" si="151"/>
        <v>1178.282753</v>
      </c>
      <c r="BM31" s="1">
        <f t="shared" si="152"/>
        <v>1213.631236</v>
      </c>
      <c r="BO31" s="1">
        <f t="shared" si="153"/>
        <v>1250.040173</v>
      </c>
      <c r="BQ31" s="1">
        <f t="shared" si="154"/>
        <v>1287.541378</v>
      </c>
      <c r="BS31" s="1">
        <f t="shared" si="155"/>
        <v>1326.167619</v>
      </c>
      <c r="BU31" s="1">
        <f t="shared" si="156"/>
        <v>1365.952648</v>
      </c>
      <c r="BW31" s="1">
        <f t="shared" si="157"/>
        <v>1406.931227</v>
      </c>
      <c r="BY31" s="1">
        <f t="shared" si="158"/>
        <v>1449.139164</v>
      </c>
      <c r="CA31" s="1">
        <f t="shared" si="159"/>
        <v>1492.613339</v>
      </c>
      <c r="CC31" s="1">
        <f t="shared" si="160"/>
        <v>1537.391739</v>
      </c>
      <c r="CE31" s="1">
        <f t="shared" si="161"/>
        <v>1583.513491</v>
      </c>
      <c r="CG31" s="1">
        <f t="shared" si="162"/>
        <v>1631.018896</v>
      </c>
      <c r="CI31" s="1">
        <f t="shared" si="163"/>
        <v>1679.949463</v>
      </c>
      <c r="CK31" s="1">
        <f t="shared" si="164"/>
        <v>1730.347947</v>
      </c>
      <c r="CM31" s="1">
        <f t="shared" si="165"/>
        <v>1782.258385</v>
      </c>
      <c r="CO31" s="1">
        <f t="shared" si="166"/>
        <v>1835.726137</v>
      </c>
      <c r="CQ31" s="1">
        <f t="shared" si="167"/>
        <v>1890.797921</v>
      </c>
      <c r="CS31" s="1">
        <f t="shared" si="168"/>
        <v>1947.521858</v>
      </c>
      <c r="CU31" s="1">
        <f t="shared" si="169"/>
        <v>2005.947514</v>
      </c>
      <c r="CW31" s="1">
        <f t="shared" si="170"/>
        <v>2066.12594</v>
      </c>
      <c r="CY31" s="1">
        <f t="shared" si="171"/>
        <v>2128.109718</v>
      </c>
      <c r="DA31" s="1">
        <f t="shared" si="172"/>
        <v>2191.953009</v>
      </c>
      <c r="DC31" s="1">
        <f t="shared" si="173"/>
        <v>2257.7116</v>
      </c>
      <c r="DE31" s="1">
        <f t="shared" si="174"/>
        <v>2325.442948</v>
      </c>
      <c r="DG31" s="1">
        <f t="shared" si="175"/>
        <v>2395.206236</v>
      </c>
      <c r="DI31" s="1">
        <f t="shared" si="176"/>
        <v>2467.062423</v>
      </c>
      <c r="DK31" s="1">
        <f t="shared" si="177"/>
        <v>2541.074296</v>
      </c>
      <c r="DM31" s="1">
        <f t="shared" si="178"/>
        <v>2617.306525</v>
      </c>
      <c r="DO31" s="1">
        <f t="shared" si="179"/>
        <v>2695.82572</v>
      </c>
      <c r="DQ31" s="1">
        <f t="shared" si="180"/>
        <v>2776.700492</v>
      </c>
      <c r="DS31" s="1">
        <f t="shared" si="181"/>
        <v>2860.001507</v>
      </c>
      <c r="DU31" s="1">
        <f t="shared" si="182"/>
        <v>2945.801552</v>
      </c>
    </row>
    <row r="32" ht="12.75" customHeight="1" collapsed="1">
      <c r="A32" s="34" t="s">
        <v>42</v>
      </c>
      <c r="B32" s="35"/>
      <c r="C32" s="35"/>
      <c r="D32" s="37">
        <f>SUM(D22:D31)</f>
        <v>175000</v>
      </c>
      <c r="E32" s="35"/>
      <c r="F32" s="35"/>
      <c r="G32" s="37">
        <f>SUM(G22:G31)</f>
        <v>180250</v>
      </c>
      <c r="H32" s="35"/>
      <c r="I32" s="37">
        <f>SUM(I22:I31)</f>
        <v>185657.5</v>
      </c>
      <c r="J32" s="35"/>
      <c r="K32" s="37">
        <f>SUM(K22:K31)</f>
        <v>191227.225</v>
      </c>
      <c r="L32" s="35"/>
      <c r="M32" s="37">
        <f>SUM(M22:M31)</f>
        <v>196964.0418</v>
      </c>
      <c r="N32" s="35"/>
      <c r="O32" s="37">
        <f>SUM(O22:O31)</f>
        <v>202872.963</v>
      </c>
      <c r="P32" s="35"/>
      <c r="Q32" s="37">
        <f>SUM(Q22:Q31)</f>
        <v>208959.1519</v>
      </c>
      <c r="R32" s="35"/>
      <c r="S32" s="37">
        <f>SUM(S22:S31)</f>
        <v>215227.9264</v>
      </c>
      <c r="T32" s="35"/>
      <c r="U32" s="37">
        <f>SUM(U22:U31)</f>
        <v>221684.7642</v>
      </c>
      <c r="V32" s="35"/>
      <c r="W32" s="37">
        <f>SUM(W22:W31)</f>
        <v>228335.3072</v>
      </c>
      <c r="X32" s="35"/>
      <c r="Y32" s="37">
        <f>SUM(Y22:Y31)</f>
        <v>235185.3664</v>
      </c>
      <c r="Z32" s="35"/>
      <c r="AA32" s="37">
        <f>SUM(AA22:AA31)</f>
        <v>242240.9274</v>
      </c>
      <c r="AB32" s="35"/>
      <c r="AC32" s="37">
        <f>SUM(AC22:AC31)</f>
        <v>249508.1552</v>
      </c>
      <c r="AD32" s="35"/>
      <c r="AE32" s="37">
        <f>SUM(AE22:AE31)</f>
        <v>256993.3999</v>
      </c>
      <c r="AF32" s="35"/>
      <c r="AG32" s="37">
        <f>SUM(AG22:AG31)</f>
        <v>264703.2018</v>
      </c>
      <c r="AH32" s="35"/>
      <c r="AI32" s="37">
        <f>SUM(AI22:AI31)</f>
        <v>272644.2979</v>
      </c>
      <c r="AJ32" s="35"/>
      <c r="AK32" s="37">
        <f>SUM(AK22:AK31)</f>
        <v>280823.6268</v>
      </c>
      <c r="AL32" s="35"/>
      <c r="AM32" s="37">
        <f>SUM(AM22:AM31)</f>
        <v>289248.3356</v>
      </c>
      <c r="AN32" s="35"/>
      <c r="AO32" s="37">
        <f>SUM(AO22:AO31)</f>
        <v>297925.7857</v>
      </c>
      <c r="AP32" s="35"/>
      <c r="AQ32" s="37">
        <f>SUM(AQ22:AQ31)</f>
        <v>306863.5593</v>
      </c>
      <c r="AR32" s="35"/>
      <c r="AS32" s="37">
        <f>SUM(AS22:AS31)</f>
        <v>316069.4661</v>
      </c>
      <c r="AT32" s="35"/>
      <c r="AU32" s="37">
        <f>SUM(AU22:AU31)</f>
        <v>325551.55</v>
      </c>
      <c r="AV32" s="35"/>
      <c r="AW32" s="37">
        <f>SUM(AW22:AW31)</f>
        <v>335318.0966</v>
      </c>
      <c r="AX32" s="35"/>
      <c r="AY32" s="37">
        <f>SUM(AY22:AY31)</f>
        <v>345377.6394</v>
      </c>
      <c r="AZ32" s="35"/>
      <c r="BA32" s="37">
        <f>SUM(BA22:BA31)</f>
        <v>355738.9686</v>
      </c>
      <c r="BB32" s="35"/>
      <c r="BC32" s="37">
        <f>SUM(BC22:BC31)</f>
        <v>366411.1377</v>
      </c>
      <c r="BD32" s="35"/>
      <c r="BE32" s="37">
        <f>SUM(BE22:BE31)</f>
        <v>377403.4718</v>
      </c>
      <c r="BF32" s="35"/>
      <c r="BG32" s="37">
        <f>SUM(BG22:BG31)</f>
        <v>388725.576</v>
      </c>
      <c r="BH32" s="35"/>
      <c r="BI32" s="37">
        <f>SUM(BI22:BI31)</f>
        <v>400387.3433</v>
      </c>
      <c r="BJ32" s="35"/>
      <c r="BK32" s="37">
        <f>SUM(BK22:BK31)</f>
        <v>412398.9636</v>
      </c>
      <c r="BL32" s="35"/>
      <c r="BM32" s="37">
        <f>SUM(BM22:BM31)</f>
        <v>424770.9325</v>
      </c>
      <c r="BN32" s="35"/>
      <c r="BO32" s="37">
        <f>SUM(BO22:BO31)</f>
        <v>437514.0604</v>
      </c>
      <c r="BP32" s="35"/>
      <c r="BQ32" s="37">
        <f>SUM(BQ22:BQ31)</f>
        <v>450639.4822</v>
      </c>
      <c r="BR32" s="35"/>
      <c r="BS32" s="37">
        <f>SUM(BS22:BS31)</f>
        <v>464158.6667</v>
      </c>
      <c r="BT32" s="35"/>
      <c r="BU32" s="37">
        <f>SUM(BU22:BU31)</f>
        <v>478083.4267</v>
      </c>
      <c r="BV32" s="35"/>
      <c r="BW32" s="37">
        <f>SUM(BW22:BW31)</f>
        <v>492425.9295</v>
      </c>
      <c r="BX32" s="35"/>
      <c r="BY32" s="37">
        <f>SUM(BY22:BY31)</f>
        <v>507198.7074</v>
      </c>
      <c r="BZ32" s="35"/>
      <c r="CA32" s="37">
        <f>SUM(CA22:CA31)</f>
        <v>522414.6686</v>
      </c>
      <c r="CB32" s="35"/>
      <c r="CC32" s="37">
        <f>SUM(CC22:CC31)</f>
        <v>538087.1087</v>
      </c>
      <c r="CD32" s="35"/>
      <c r="CE32" s="37">
        <f>SUM(CE22:CE31)</f>
        <v>554229.7219</v>
      </c>
      <c r="CF32" s="35"/>
      <c r="CG32" s="37">
        <f>SUM(CG22:CG31)</f>
        <v>570856.6136</v>
      </c>
      <c r="CH32" s="35"/>
      <c r="CI32" s="37">
        <f>SUM(CI22:CI31)</f>
        <v>587982.312</v>
      </c>
      <c r="CJ32" s="35"/>
      <c r="CK32" s="37">
        <f>SUM(CK22:CK31)</f>
        <v>605621.7814</v>
      </c>
      <c r="CL32" s="35"/>
      <c r="CM32" s="37">
        <f>SUM(CM22:CM31)</f>
        <v>623790.4348</v>
      </c>
      <c r="CN32" s="35"/>
      <c r="CO32" s="37">
        <f>SUM(CO22:CO31)</f>
        <v>642504.1479</v>
      </c>
      <c r="CP32" s="35"/>
      <c r="CQ32" s="37">
        <f>SUM(CQ22:CQ31)</f>
        <v>661779.2723</v>
      </c>
      <c r="CR32" s="35"/>
      <c r="CS32" s="37">
        <f>SUM(CS22:CS31)</f>
        <v>681632.6505</v>
      </c>
      <c r="CT32" s="35"/>
      <c r="CU32" s="37">
        <f>SUM(CU22:CU31)</f>
        <v>702081.63</v>
      </c>
      <c r="CV32" s="35"/>
      <c r="CW32" s="37">
        <f>SUM(CW22:CW31)</f>
        <v>723144.0789</v>
      </c>
      <c r="CX32" s="35"/>
      <c r="CY32" s="37">
        <f>SUM(CY22:CY31)</f>
        <v>744838.4012</v>
      </c>
      <c r="CZ32" s="35"/>
      <c r="DA32" s="37">
        <f>SUM(DA22:DA31)</f>
        <v>767183.5533</v>
      </c>
      <c r="DB32" s="35"/>
      <c r="DC32" s="37">
        <f>SUM(DC22:DC31)</f>
        <v>790199.0599</v>
      </c>
      <c r="DD32" s="35"/>
      <c r="DE32" s="37">
        <f>SUM(DE22:DE31)</f>
        <v>813905.0317</v>
      </c>
      <c r="DF32" s="35"/>
      <c r="DG32" s="37">
        <f>SUM(DG22:DG31)</f>
        <v>838322.1826</v>
      </c>
      <c r="DH32" s="35"/>
      <c r="DI32" s="37">
        <f>SUM(DI22:DI31)</f>
        <v>863471.8481</v>
      </c>
      <c r="DJ32" s="35"/>
      <c r="DK32" s="37">
        <f>SUM(DK22:DK31)</f>
        <v>889376.0035</v>
      </c>
      <c r="DL32" s="35"/>
      <c r="DM32" s="37">
        <f>SUM(DM22:DM31)</f>
        <v>916057.2836</v>
      </c>
      <c r="DN32" s="35"/>
      <c r="DO32" s="37">
        <f>SUM(DO22:DO31)</f>
        <v>943539.0022</v>
      </c>
      <c r="DP32" s="35"/>
      <c r="DQ32" s="37">
        <f>SUM(DQ22:DQ31)</f>
        <v>971845.1722</v>
      </c>
      <c r="DR32" s="35"/>
      <c r="DS32" s="37">
        <f>SUM(DS22:DS31)</f>
        <v>1001000.527</v>
      </c>
      <c r="DT32" s="35"/>
      <c r="DU32" s="37">
        <f>SUM(DU22:DU31)</f>
        <v>1031030.543</v>
      </c>
    </row>
    <row r="33" ht="12.75" customHeight="1">
      <c r="D33" s="1"/>
    </row>
    <row r="34" ht="12.75" customHeight="1">
      <c r="A34" s="5" t="s">
        <v>43</v>
      </c>
      <c r="B34" s="42"/>
      <c r="C34" s="42"/>
      <c r="D34" s="43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</row>
    <row r="35" ht="12.75" hidden="1" customHeight="1" outlineLevel="1">
      <c r="A35" t="s">
        <v>44</v>
      </c>
      <c r="D35" s="1">
        <v>4000.0</v>
      </c>
      <c r="G35" s="1">
        <f t="shared" ref="G35:G49" si="186">(D35*$F$2)</f>
        <v>4120</v>
      </c>
      <c r="I35" s="1">
        <f t="shared" ref="I35:I49" si="187">(G35*$F$2)</f>
        <v>4243.6</v>
      </c>
      <c r="K35" s="1">
        <f t="shared" ref="K35:K43" si="188">(I35*$F$2)</f>
        <v>4370.908</v>
      </c>
      <c r="M35" s="1">
        <f t="shared" ref="M35:M49" si="189">(K35*$F$2)</f>
        <v>4502.03524</v>
      </c>
      <c r="O35" s="1">
        <f t="shared" ref="O35:O49" si="190">(M35*$F$2)</f>
        <v>4637.096297</v>
      </c>
      <c r="Q35" s="1">
        <f t="shared" ref="Q35:Q49" si="191">(O35*$F$2)</f>
        <v>4776.209186</v>
      </c>
      <c r="S35" s="1">
        <f t="shared" ref="S35:S49" si="192">(Q35*$F$2)</f>
        <v>4919.495462</v>
      </c>
      <c r="U35" s="1">
        <f t="shared" ref="U35:U49" si="193">(S35*$F$2)</f>
        <v>5067.080326</v>
      </c>
      <c r="W35" s="1">
        <f t="shared" ref="W35:W49" si="194">(U35*$F$2)</f>
        <v>5219.092735</v>
      </c>
      <c r="Y35" s="1">
        <f t="shared" ref="Y35:Y49" si="195">(W35*$F$2)</f>
        <v>5375.665517</v>
      </c>
      <c r="AA35" s="1">
        <f t="shared" ref="AA35:AA49" si="196">(Y35*$F$2)</f>
        <v>5536.935483</v>
      </c>
      <c r="AC35" s="1">
        <f t="shared" ref="AC35:AC49" si="197">(AA35*$F$2)</f>
        <v>5703.043547</v>
      </c>
      <c r="AE35" s="1">
        <f t="shared" ref="AE35:AE43" si="198">(AC35*$F$2)</f>
        <v>5874.134854</v>
      </c>
      <c r="AG35" s="1">
        <f t="shared" ref="AG35:AG49" si="199">(AE35*$F$2)</f>
        <v>6050.358899</v>
      </c>
      <c r="AI35" s="1">
        <f t="shared" ref="AI35:AI49" si="200">(AG35*$F$2)</f>
        <v>6231.869666</v>
      </c>
      <c r="AK35" s="1">
        <f t="shared" ref="AK35:AK49" si="201">(AI35*$F$2)</f>
        <v>6418.825756</v>
      </c>
      <c r="AM35" s="1">
        <f t="shared" ref="AM35:AM49" si="202">(AK35*$F$2)</f>
        <v>6611.390529</v>
      </c>
      <c r="AO35" s="1">
        <f t="shared" ref="AO35:AO49" si="203">(AM35*$F$2)</f>
        <v>6809.732245</v>
      </c>
      <c r="AQ35" s="1">
        <f t="shared" ref="AQ35:AQ49" si="204">(AO35*$F$2)</f>
        <v>7014.024212</v>
      </c>
      <c r="AS35" s="1">
        <f t="shared" ref="AS35:AS49" si="205">(AQ35*$F$2)</f>
        <v>7224.444939</v>
      </c>
      <c r="AU35" s="1">
        <f t="shared" ref="AU35:AU49" si="206">(AS35*$F$2)</f>
        <v>7441.178287</v>
      </c>
      <c r="AW35" s="1">
        <f t="shared" ref="AW35:AW49" si="207">(AU35*$F$2)</f>
        <v>7664.413635</v>
      </c>
      <c r="AY35" s="1">
        <f t="shared" ref="AY35:AY49" si="208">(AW35*$F$2)</f>
        <v>7894.346045</v>
      </c>
      <c r="BA35" s="1">
        <f t="shared" ref="BA35:BA49" si="209">(AY35*$F$2)</f>
        <v>8131.176426</v>
      </c>
      <c r="BC35" s="1">
        <f t="shared" ref="BC35:BC49" si="210">(BA35*$F$2)</f>
        <v>8375.111719</v>
      </c>
      <c r="BE35" s="1">
        <f t="shared" ref="BE35:BE49" si="211">(BC35*$F$2)</f>
        <v>8626.36507</v>
      </c>
      <c r="BG35" s="1">
        <f t="shared" ref="BG35:BG49" si="212">(BE35*$F$2)</f>
        <v>8885.156022</v>
      </c>
      <c r="BI35" s="1">
        <f t="shared" ref="BI35:BI49" si="213">(BG35*$F$2)</f>
        <v>9151.710703</v>
      </c>
      <c r="BK35" s="1">
        <f t="shared" ref="BK35:BK49" si="214">(BI35*$F$2)</f>
        <v>9426.262024</v>
      </c>
      <c r="BM35" s="1">
        <f t="shared" ref="BM35:BM49" si="215">(BK35*$F$2)</f>
        <v>9709.049885</v>
      </c>
      <c r="BO35" s="1">
        <f t="shared" ref="BO35:BO49" si="216">(BM35*$F$2)</f>
        <v>10000.32138</v>
      </c>
      <c r="BQ35" s="1">
        <f t="shared" ref="BQ35:BQ49" si="217">(BO35*$F$2)</f>
        <v>10300.33102</v>
      </c>
      <c r="BS35" s="1">
        <f t="shared" ref="BS35:BS49" si="218">(BQ35*$F$2)</f>
        <v>10609.34095</v>
      </c>
      <c r="BU35" s="1">
        <f t="shared" ref="BU35:BU49" si="219">(BS35*$F$2)</f>
        <v>10927.62118</v>
      </c>
      <c r="BW35" s="1">
        <f t="shared" ref="BW35:BW49" si="220">(BU35*$F$2)</f>
        <v>11255.44982</v>
      </c>
      <c r="BY35" s="1">
        <f t="shared" ref="BY35:BY49" si="221">(BW35*$F$2)</f>
        <v>11593.11331</v>
      </c>
      <c r="CA35" s="1">
        <f t="shared" ref="CA35:CA49" si="222">(BY35*$F$2)</f>
        <v>11940.90671</v>
      </c>
      <c r="CC35" s="1">
        <f t="shared" ref="CC35:CC49" si="223">(CA35*$F$2)</f>
        <v>12299.13391</v>
      </c>
      <c r="CE35" s="1">
        <f t="shared" ref="CE35:CE49" si="224">(CC35*$F$2)</f>
        <v>12668.10793</v>
      </c>
      <c r="CG35" s="1">
        <f t="shared" ref="CG35:CG49" si="225">(CE35*$F$2)</f>
        <v>13048.15117</v>
      </c>
      <c r="CI35" s="1">
        <f t="shared" ref="CI35:CI49" si="226">(CG35*$F$2)</f>
        <v>13439.5957</v>
      </c>
      <c r="CK35" s="1">
        <f t="shared" ref="CK35:CK49" si="227">(CI35*$F$2)</f>
        <v>13842.78357</v>
      </c>
      <c r="CM35" s="1">
        <f t="shared" ref="CM35:CM49" si="228">(CK35*$F$2)</f>
        <v>14258.06708</v>
      </c>
      <c r="CO35" s="1">
        <f t="shared" ref="CO35:CO49" si="229">(CM35*$F$2)</f>
        <v>14685.80909</v>
      </c>
      <c r="CQ35" s="1">
        <f t="shared" ref="CQ35:CQ49" si="230">(CO35*$F$2)</f>
        <v>15126.38337</v>
      </c>
      <c r="CS35" s="1">
        <f t="shared" ref="CS35:CS49" si="231">(CQ35*$F$2)</f>
        <v>15580.17487</v>
      </c>
      <c r="CU35" s="1">
        <f t="shared" ref="CU35:CU49" si="232">(CS35*$F$2)</f>
        <v>16047.58011</v>
      </c>
      <c r="CW35" s="1">
        <f t="shared" ref="CW35:CW49" si="233">(CU35*$F$2)</f>
        <v>16529.00752</v>
      </c>
      <c r="CY35" s="1">
        <f t="shared" ref="CY35:CY49" si="234">(CW35*$F$2)</f>
        <v>17024.87774</v>
      </c>
      <c r="DA35" s="1">
        <f t="shared" ref="DA35:DA49" si="235">(CY35*$F$2)</f>
        <v>17535.62407</v>
      </c>
      <c r="DC35" s="1">
        <f t="shared" ref="DC35:DC49" si="236">(DA35*$F$2)</f>
        <v>18061.6928</v>
      </c>
      <c r="DE35" s="1">
        <f t="shared" ref="DE35:DE49" si="237">(DC35*$F$2)</f>
        <v>18603.54358</v>
      </c>
      <c r="DG35" s="1">
        <f t="shared" ref="DG35:DG49" si="238">(DE35*$F$2)</f>
        <v>19161.64989</v>
      </c>
      <c r="DI35" s="1">
        <f t="shared" ref="DI35:DI49" si="239">(DG35*$F$2)</f>
        <v>19736.49939</v>
      </c>
      <c r="DK35" s="1">
        <f t="shared" ref="DK35:DK49" si="240">(DI35*$F$2)</f>
        <v>20328.59437</v>
      </c>
      <c r="DM35" s="1">
        <f t="shared" ref="DM35:DM49" si="241">(DK35*$F$2)</f>
        <v>20938.4522</v>
      </c>
      <c r="DO35" s="1">
        <f t="shared" ref="DO35:DO49" si="242">(DM35*$F$2)</f>
        <v>21566.60576</v>
      </c>
      <c r="DQ35" s="1">
        <f t="shared" ref="DQ35:DQ49" si="243">(DO35*$F$2)</f>
        <v>22213.60394</v>
      </c>
      <c r="DS35" s="1">
        <f t="shared" ref="DS35:DS49" si="244">(DQ35*$F$2)</f>
        <v>22880.01205</v>
      </c>
      <c r="DU35" s="1">
        <f t="shared" ref="DU35:DU49" si="245">(DS35*$F$2)</f>
        <v>23566.41242</v>
      </c>
    </row>
    <row r="36" ht="12.75" hidden="1" customHeight="1" outlineLevel="1">
      <c r="A36" t="s">
        <v>45</v>
      </c>
      <c r="D36" s="1">
        <v>6000.0</v>
      </c>
      <c r="G36" s="1">
        <f t="shared" si="186"/>
        <v>6180</v>
      </c>
      <c r="I36" s="1">
        <f t="shared" si="187"/>
        <v>6365.4</v>
      </c>
      <c r="K36" s="1">
        <f t="shared" si="188"/>
        <v>6556.362</v>
      </c>
      <c r="M36" s="1">
        <f t="shared" si="189"/>
        <v>6753.05286</v>
      </c>
      <c r="O36" s="1">
        <f t="shared" si="190"/>
        <v>6955.644446</v>
      </c>
      <c r="Q36" s="1">
        <f t="shared" si="191"/>
        <v>7164.313779</v>
      </c>
      <c r="S36" s="1">
        <f t="shared" si="192"/>
        <v>7379.243193</v>
      </c>
      <c r="U36" s="1">
        <f t="shared" si="193"/>
        <v>7600.620488</v>
      </c>
      <c r="W36" s="1">
        <f t="shared" si="194"/>
        <v>7828.639103</v>
      </c>
      <c r="Y36" s="1">
        <f t="shared" si="195"/>
        <v>8063.498276</v>
      </c>
      <c r="AA36" s="1">
        <f t="shared" si="196"/>
        <v>8305.403224</v>
      </c>
      <c r="AC36" s="1">
        <f t="shared" si="197"/>
        <v>8554.565321</v>
      </c>
      <c r="AE36" s="1">
        <f t="shared" si="198"/>
        <v>8811.202281</v>
      </c>
      <c r="AG36" s="1">
        <f t="shared" si="199"/>
        <v>9075.538349</v>
      </c>
      <c r="AI36" s="1">
        <f t="shared" si="200"/>
        <v>9347.8045</v>
      </c>
      <c r="AK36" s="1">
        <f t="shared" si="201"/>
        <v>9628.238635</v>
      </c>
      <c r="AM36" s="1">
        <f t="shared" si="202"/>
        <v>9917.085794</v>
      </c>
      <c r="AO36" s="1">
        <f t="shared" si="203"/>
        <v>10214.59837</v>
      </c>
      <c r="AQ36" s="1">
        <f t="shared" si="204"/>
        <v>10521.03632</v>
      </c>
      <c r="AS36" s="1">
        <f t="shared" si="205"/>
        <v>10836.66741</v>
      </c>
      <c r="AU36" s="1">
        <f t="shared" si="206"/>
        <v>11161.76743</v>
      </c>
      <c r="AW36" s="1">
        <f t="shared" si="207"/>
        <v>11496.62045</v>
      </c>
      <c r="AY36" s="1">
        <f t="shared" si="208"/>
        <v>11841.51907</v>
      </c>
      <c r="BA36" s="1">
        <f t="shared" si="209"/>
        <v>12196.76464</v>
      </c>
      <c r="BC36" s="1">
        <f t="shared" si="210"/>
        <v>12562.66758</v>
      </c>
      <c r="BE36" s="1">
        <f t="shared" si="211"/>
        <v>12939.54761</v>
      </c>
      <c r="BG36" s="1">
        <f t="shared" si="212"/>
        <v>13327.73403</v>
      </c>
      <c r="BI36" s="1">
        <f t="shared" si="213"/>
        <v>13727.56605</v>
      </c>
      <c r="BK36" s="1">
        <f t="shared" si="214"/>
        <v>14139.39304</v>
      </c>
      <c r="BM36" s="1">
        <f t="shared" si="215"/>
        <v>14563.57483</v>
      </c>
      <c r="BO36" s="1">
        <f t="shared" si="216"/>
        <v>15000.48207</v>
      </c>
      <c r="BQ36" s="1">
        <f t="shared" si="217"/>
        <v>15450.49653</v>
      </c>
      <c r="BS36" s="1">
        <f t="shared" si="218"/>
        <v>15914.01143</v>
      </c>
      <c r="BU36" s="1">
        <f t="shared" si="219"/>
        <v>16391.43177</v>
      </c>
      <c r="BW36" s="1">
        <f t="shared" si="220"/>
        <v>16883.17473</v>
      </c>
      <c r="BY36" s="1">
        <f t="shared" si="221"/>
        <v>17389.66997</v>
      </c>
      <c r="CA36" s="1">
        <f t="shared" si="222"/>
        <v>17911.36007</v>
      </c>
      <c r="CC36" s="1">
        <f t="shared" si="223"/>
        <v>18448.70087</v>
      </c>
      <c r="CE36" s="1">
        <f t="shared" si="224"/>
        <v>19002.1619</v>
      </c>
      <c r="CG36" s="1">
        <f t="shared" si="225"/>
        <v>19572.22675</v>
      </c>
      <c r="CI36" s="1">
        <f t="shared" si="226"/>
        <v>20159.39355</v>
      </c>
      <c r="CK36" s="1">
        <f t="shared" si="227"/>
        <v>20764.17536</v>
      </c>
      <c r="CM36" s="1">
        <f t="shared" si="228"/>
        <v>21387.10062</v>
      </c>
      <c r="CO36" s="1">
        <f t="shared" si="229"/>
        <v>22028.71364</v>
      </c>
      <c r="CQ36" s="1">
        <f t="shared" si="230"/>
        <v>22689.57505</v>
      </c>
      <c r="CS36" s="1">
        <f t="shared" si="231"/>
        <v>23370.2623</v>
      </c>
      <c r="CU36" s="1">
        <f t="shared" si="232"/>
        <v>24071.37017</v>
      </c>
      <c r="CW36" s="1">
        <f t="shared" si="233"/>
        <v>24793.51128</v>
      </c>
      <c r="CY36" s="1">
        <f t="shared" si="234"/>
        <v>25537.31661</v>
      </c>
      <c r="DA36" s="1">
        <f t="shared" si="235"/>
        <v>26303.43611</v>
      </c>
      <c r="DC36" s="1">
        <f t="shared" si="236"/>
        <v>27092.5392</v>
      </c>
      <c r="DE36" s="1">
        <f t="shared" si="237"/>
        <v>27905.31537</v>
      </c>
      <c r="DG36" s="1">
        <f t="shared" si="238"/>
        <v>28742.47483</v>
      </c>
      <c r="DI36" s="1">
        <f t="shared" si="239"/>
        <v>29604.74908</v>
      </c>
      <c r="DK36" s="1">
        <f t="shared" si="240"/>
        <v>30492.89155</v>
      </c>
      <c r="DM36" s="1">
        <f t="shared" si="241"/>
        <v>31407.6783</v>
      </c>
      <c r="DO36" s="1">
        <f t="shared" si="242"/>
        <v>32349.90865</v>
      </c>
      <c r="DQ36" s="1">
        <f t="shared" si="243"/>
        <v>33320.4059</v>
      </c>
      <c r="DS36" s="1">
        <f t="shared" si="244"/>
        <v>34320.01808</v>
      </c>
      <c r="DU36" s="1">
        <f t="shared" si="245"/>
        <v>35349.61862</v>
      </c>
    </row>
    <row r="37" ht="12.75" hidden="1" customHeight="1" outlineLevel="1">
      <c r="A37" t="s">
        <v>47</v>
      </c>
      <c r="D37" s="1">
        <v>325.0</v>
      </c>
      <c r="G37" s="1">
        <f t="shared" si="186"/>
        <v>334.75</v>
      </c>
      <c r="I37" s="1">
        <f t="shared" si="187"/>
        <v>344.7925</v>
      </c>
      <c r="K37" s="1">
        <f t="shared" si="188"/>
        <v>355.136275</v>
      </c>
      <c r="M37" s="1">
        <f t="shared" si="189"/>
        <v>365.7903633</v>
      </c>
      <c r="O37" s="1">
        <f t="shared" si="190"/>
        <v>376.7640741</v>
      </c>
      <c r="Q37" s="1">
        <f t="shared" si="191"/>
        <v>388.0669964</v>
      </c>
      <c r="S37" s="1">
        <f t="shared" si="192"/>
        <v>399.7090063</v>
      </c>
      <c r="U37" s="1">
        <f t="shared" si="193"/>
        <v>411.7002765</v>
      </c>
      <c r="W37" s="1">
        <f t="shared" si="194"/>
        <v>424.0512847</v>
      </c>
      <c r="Y37" s="1">
        <f t="shared" si="195"/>
        <v>436.7728233</v>
      </c>
      <c r="AA37" s="1">
        <f t="shared" si="196"/>
        <v>449.876008</v>
      </c>
      <c r="AC37" s="1">
        <f t="shared" si="197"/>
        <v>463.3722882</v>
      </c>
      <c r="AE37" s="1">
        <f t="shared" si="198"/>
        <v>477.2734569</v>
      </c>
      <c r="AG37" s="1">
        <f t="shared" si="199"/>
        <v>491.5916606</v>
      </c>
      <c r="AI37" s="1">
        <f t="shared" si="200"/>
        <v>506.3394104</v>
      </c>
      <c r="AK37" s="1">
        <f t="shared" si="201"/>
        <v>521.5295927</v>
      </c>
      <c r="AM37" s="1">
        <f t="shared" si="202"/>
        <v>537.1754805</v>
      </c>
      <c r="AO37" s="1">
        <f t="shared" si="203"/>
        <v>553.2907449</v>
      </c>
      <c r="AQ37" s="1">
        <f t="shared" si="204"/>
        <v>569.8894673</v>
      </c>
      <c r="AS37" s="1">
        <f t="shared" si="205"/>
        <v>586.9861513</v>
      </c>
      <c r="AU37" s="1">
        <f t="shared" si="206"/>
        <v>604.5957358</v>
      </c>
      <c r="AW37" s="1">
        <f t="shared" si="207"/>
        <v>622.7336079</v>
      </c>
      <c r="AY37" s="1">
        <f t="shared" si="208"/>
        <v>641.4156161</v>
      </c>
      <c r="BA37" s="1">
        <f t="shared" si="209"/>
        <v>660.6580846</v>
      </c>
      <c r="BC37" s="1">
        <f t="shared" si="210"/>
        <v>680.4778271</v>
      </c>
      <c r="BE37" s="1">
        <f t="shared" si="211"/>
        <v>700.892162</v>
      </c>
      <c r="BG37" s="1">
        <f t="shared" si="212"/>
        <v>721.9189268</v>
      </c>
      <c r="BI37" s="1">
        <f t="shared" si="213"/>
        <v>743.5764946</v>
      </c>
      <c r="BK37" s="1">
        <f t="shared" si="214"/>
        <v>765.8837895</v>
      </c>
      <c r="BM37" s="1">
        <f t="shared" si="215"/>
        <v>788.8603031</v>
      </c>
      <c r="BO37" s="1">
        <f t="shared" si="216"/>
        <v>812.5261122</v>
      </c>
      <c r="BQ37" s="1">
        <f t="shared" si="217"/>
        <v>836.9018956</v>
      </c>
      <c r="BS37" s="1">
        <f t="shared" si="218"/>
        <v>862.0089525</v>
      </c>
      <c r="BU37" s="1">
        <f t="shared" si="219"/>
        <v>887.869221</v>
      </c>
      <c r="BW37" s="1">
        <f t="shared" si="220"/>
        <v>914.5052977</v>
      </c>
      <c r="BY37" s="1">
        <f t="shared" si="221"/>
        <v>941.9404566</v>
      </c>
      <c r="CA37" s="1">
        <f t="shared" si="222"/>
        <v>970.1986703</v>
      </c>
      <c r="CC37" s="1">
        <f t="shared" si="223"/>
        <v>999.3046304</v>
      </c>
      <c r="CE37" s="1">
        <f t="shared" si="224"/>
        <v>1029.283769</v>
      </c>
      <c r="CG37" s="1">
        <f t="shared" si="225"/>
        <v>1060.162282</v>
      </c>
      <c r="CI37" s="1">
        <f t="shared" si="226"/>
        <v>1091.967151</v>
      </c>
      <c r="CK37" s="1">
        <f t="shared" si="227"/>
        <v>1124.726165</v>
      </c>
      <c r="CM37" s="1">
        <f t="shared" si="228"/>
        <v>1158.46795</v>
      </c>
      <c r="CO37" s="1">
        <f t="shared" si="229"/>
        <v>1193.221989</v>
      </c>
      <c r="CQ37" s="1">
        <f t="shared" si="230"/>
        <v>1229.018649</v>
      </c>
      <c r="CS37" s="1">
        <f t="shared" si="231"/>
        <v>1265.889208</v>
      </c>
      <c r="CU37" s="1">
        <f t="shared" si="232"/>
        <v>1303.865884</v>
      </c>
      <c r="CW37" s="1">
        <f t="shared" si="233"/>
        <v>1342.981861</v>
      </c>
      <c r="CY37" s="1">
        <f t="shared" si="234"/>
        <v>1383.271317</v>
      </c>
      <c r="DA37" s="1">
        <f t="shared" si="235"/>
        <v>1424.769456</v>
      </c>
      <c r="DC37" s="1">
        <f t="shared" si="236"/>
        <v>1467.51254</v>
      </c>
      <c r="DE37" s="1">
        <f t="shared" si="237"/>
        <v>1511.537916</v>
      </c>
      <c r="DG37" s="1">
        <f t="shared" si="238"/>
        <v>1556.884053</v>
      </c>
      <c r="DI37" s="1">
        <f t="shared" si="239"/>
        <v>1603.590575</v>
      </c>
      <c r="DK37" s="1">
        <f t="shared" si="240"/>
        <v>1651.698292</v>
      </c>
      <c r="DM37" s="1">
        <f t="shared" si="241"/>
        <v>1701.249241</v>
      </c>
      <c r="DO37" s="1">
        <f t="shared" si="242"/>
        <v>1752.286718</v>
      </c>
      <c r="DQ37" s="1">
        <f t="shared" si="243"/>
        <v>1804.85532</v>
      </c>
      <c r="DS37" s="1">
        <f t="shared" si="244"/>
        <v>1859.000979</v>
      </c>
      <c r="DU37" s="1">
        <f t="shared" si="245"/>
        <v>1914.771009</v>
      </c>
    </row>
    <row r="38" ht="12.75" hidden="1" customHeight="1" outlineLevel="1">
      <c r="A38" t="s">
        <v>48</v>
      </c>
      <c r="D38" s="1">
        <v>4800.0</v>
      </c>
      <c r="G38" s="1">
        <f t="shared" si="186"/>
        <v>4944</v>
      </c>
      <c r="I38" s="1">
        <f t="shared" si="187"/>
        <v>5092.32</v>
      </c>
      <c r="K38" s="1">
        <f t="shared" si="188"/>
        <v>5245.0896</v>
      </c>
      <c r="M38" s="1">
        <f t="shared" si="189"/>
        <v>5402.442288</v>
      </c>
      <c r="O38" s="1">
        <f t="shared" si="190"/>
        <v>5564.515557</v>
      </c>
      <c r="Q38" s="1">
        <f t="shared" si="191"/>
        <v>5731.451023</v>
      </c>
      <c r="S38" s="1">
        <f t="shared" si="192"/>
        <v>5903.394554</v>
      </c>
      <c r="U38" s="1">
        <f t="shared" si="193"/>
        <v>6080.496391</v>
      </c>
      <c r="W38" s="1">
        <f t="shared" si="194"/>
        <v>6262.911282</v>
      </c>
      <c r="Y38" s="1">
        <f t="shared" si="195"/>
        <v>6450.798621</v>
      </c>
      <c r="AA38" s="1">
        <f t="shared" si="196"/>
        <v>6644.322579</v>
      </c>
      <c r="AC38" s="1">
        <f t="shared" si="197"/>
        <v>6843.652257</v>
      </c>
      <c r="AE38" s="1">
        <f t="shared" si="198"/>
        <v>7048.961825</v>
      </c>
      <c r="AG38" s="1">
        <f t="shared" si="199"/>
        <v>7260.430679</v>
      </c>
      <c r="AI38" s="1">
        <f t="shared" si="200"/>
        <v>7478.2436</v>
      </c>
      <c r="AK38" s="1">
        <f t="shared" si="201"/>
        <v>7702.590908</v>
      </c>
      <c r="AM38" s="1">
        <f t="shared" si="202"/>
        <v>7933.668635</v>
      </c>
      <c r="AO38" s="1">
        <f t="shared" si="203"/>
        <v>8171.678694</v>
      </c>
      <c r="AQ38" s="1">
        <f t="shared" si="204"/>
        <v>8416.829055</v>
      </c>
      <c r="AS38" s="1">
        <f t="shared" si="205"/>
        <v>8669.333926</v>
      </c>
      <c r="AU38" s="1">
        <f t="shared" si="206"/>
        <v>8929.413944</v>
      </c>
      <c r="AW38" s="1">
        <f t="shared" si="207"/>
        <v>9197.296363</v>
      </c>
      <c r="AY38" s="1">
        <f t="shared" si="208"/>
        <v>9473.215253</v>
      </c>
      <c r="BA38" s="1">
        <f t="shared" si="209"/>
        <v>9757.411711</v>
      </c>
      <c r="BC38" s="1">
        <f t="shared" si="210"/>
        <v>10050.13406</v>
      </c>
      <c r="BE38" s="1">
        <f t="shared" si="211"/>
        <v>10351.63808</v>
      </c>
      <c r="BG38" s="1">
        <f t="shared" si="212"/>
        <v>10662.18723</v>
      </c>
      <c r="BI38" s="1">
        <f t="shared" si="213"/>
        <v>10982.05284</v>
      </c>
      <c r="BK38" s="1">
        <f t="shared" si="214"/>
        <v>11311.51443</v>
      </c>
      <c r="BM38" s="1">
        <f t="shared" si="215"/>
        <v>11650.85986</v>
      </c>
      <c r="BO38" s="1">
        <f t="shared" si="216"/>
        <v>12000.38566</v>
      </c>
      <c r="BQ38" s="1">
        <f t="shared" si="217"/>
        <v>12360.39723</v>
      </c>
      <c r="BS38" s="1">
        <f t="shared" si="218"/>
        <v>12731.20914</v>
      </c>
      <c r="BU38" s="1">
        <f t="shared" si="219"/>
        <v>13113.14542</v>
      </c>
      <c r="BW38" s="1">
        <f t="shared" si="220"/>
        <v>13506.53978</v>
      </c>
      <c r="BY38" s="1">
        <f t="shared" si="221"/>
        <v>13911.73597</v>
      </c>
      <c r="CA38" s="1">
        <f t="shared" si="222"/>
        <v>14329.08805</v>
      </c>
      <c r="CC38" s="1">
        <f t="shared" si="223"/>
        <v>14758.9607</v>
      </c>
      <c r="CE38" s="1">
        <f t="shared" si="224"/>
        <v>15201.72952</v>
      </c>
      <c r="CG38" s="1">
        <f t="shared" si="225"/>
        <v>15657.7814</v>
      </c>
      <c r="CI38" s="1">
        <f t="shared" si="226"/>
        <v>16127.51484</v>
      </c>
      <c r="CK38" s="1">
        <f t="shared" si="227"/>
        <v>16611.34029</v>
      </c>
      <c r="CM38" s="1">
        <f t="shared" si="228"/>
        <v>17109.6805</v>
      </c>
      <c r="CO38" s="1">
        <f t="shared" si="229"/>
        <v>17622.97091</v>
      </c>
      <c r="CQ38" s="1">
        <f t="shared" si="230"/>
        <v>18151.66004</v>
      </c>
      <c r="CS38" s="1">
        <f t="shared" si="231"/>
        <v>18696.20984</v>
      </c>
      <c r="CU38" s="1">
        <f t="shared" si="232"/>
        <v>19257.09614</v>
      </c>
      <c r="CW38" s="1">
        <f t="shared" si="233"/>
        <v>19834.80902</v>
      </c>
      <c r="CY38" s="1">
        <f t="shared" si="234"/>
        <v>20429.85329</v>
      </c>
      <c r="DA38" s="1">
        <f t="shared" si="235"/>
        <v>21042.74889</v>
      </c>
      <c r="DC38" s="1">
        <f t="shared" si="236"/>
        <v>21674.03136</v>
      </c>
      <c r="DE38" s="1">
        <f t="shared" si="237"/>
        <v>22324.2523</v>
      </c>
      <c r="DG38" s="1">
        <f t="shared" si="238"/>
        <v>22993.97987</v>
      </c>
      <c r="DI38" s="1">
        <f t="shared" si="239"/>
        <v>23683.79926</v>
      </c>
      <c r="DK38" s="1">
        <f t="shared" si="240"/>
        <v>24394.31324</v>
      </c>
      <c r="DM38" s="1">
        <f t="shared" si="241"/>
        <v>25126.14264</v>
      </c>
      <c r="DO38" s="1">
        <f t="shared" si="242"/>
        <v>25879.92692</v>
      </c>
      <c r="DQ38" s="1">
        <f t="shared" si="243"/>
        <v>26656.32472</v>
      </c>
      <c r="DS38" s="1">
        <f t="shared" si="244"/>
        <v>27456.01447</v>
      </c>
      <c r="DU38" s="1">
        <f t="shared" si="245"/>
        <v>28279.6949</v>
      </c>
    </row>
    <row r="39" ht="12.75" hidden="1" customHeight="1" outlineLevel="1">
      <c r="A39" t="s">
        <v>51</v>
      </c>
      <c r="D39" s="1">
        <v>2000.0</v>
      </c>
      <c r="G39" s="1">
        <f t="shared" si="186"/>
        <v>2060</v>
      </c>
      <c r="I39" s="1">
        <f t="shared" si="187"/>
        <v>2121.8</v>
      </c>
      <c r="K39" s="1">
        <f t="shared" si="188"/>
        <v>2185.454</v>
      </c>
      <c r="M39" s="1">
        <f t="shared" si="189"/>
        <v>2251.01762</v>
      </c>
      <c r="O39" s="1">
        <f t="shared" si="190"/>
        <v>2318.548149</v>
      </c>
      <c r="Q39" s="1">
        <f t="shared" si="191"/>
        <v>2388.104593</v>
      </c>
      <c r="S39" s="1">
        <f t="shared" si="192"/>
        <v>2459.747731</v>
      </c>
      <c r="U39" s="1">
        <f t="shared" si="193"/>
        <v>2533.540163</v>
      </c>
      <c r="W39" s="1">
        <f t="shared" si="194"/>
        <v>2609.546368</v>
      </c>
      <c r="Y39" s="1">
        <f t="shared" si="195"/>
        <v>2687.832759</v>
      </c>
      <c r="AA39" s="1">
        <f t="shared" si="196"/>
        <v>2768.467741</v>
      </c>
      <c r="AC39" s="1">
        <f t="shared" si="197"/>
        <v>2851.521774</v>
      </c>
      <c r="AE39" s="1">
        <f t="shared" si="198"/>
        <v>2937.067427</v>
      </c>
      <c r="AG39" s="1">
        <f t="shared" si="199"/>
        <v>3025.17945</v>
      </c>
      <c r="AI39" s="1">
        <f t="shared" si="200"/>
        <v>3115.934833</v>
      </c>
      <c r="AK39" s="1">
        <f t="shared" si="201"/>
        <v>3209.412878</v>
      </c>
      <c r="AM39" s="1">
        <f t="shared" si="202"/>
        <v>3305.695265</v>
      </c>
      <c r="AO39" s="1">
        <f t="shared" si="203"/>
        <v>3404.866122</v>
      </c>
      <c r="AQ39" s="1">
        <f t="shared" si="204"/>
        <v>3507.012106</v>
      </c>
      <c r="AS39" s="1">
        <f t="shared" si="205"/>
        <v>3612.222469</v>
      </c>
      <c r="AU39" s="1">
        <f t="shared" si="206"/>
        <v>3720.589143</v>
      </c>
      <c r="AW39" s="1">
        <f t="shared" si="207"/>
        <v>3832.206818</v>
      </c>
      <c r="AY39" s="1">
        <f t="shared" si="208"/>
        <v>3947.173022</v>
      </c>
      <c r="BA39" s="1">
        <f t="shared" si="209"/>
        <v>4065.588213</v>
      </c>
      <c r="BC39" s="1">
        <f t="shared" si="210"/>
        <v>4187.555859</v>
      </c>
      <c r="BE39" s="1">
        <f t="shared" si="211"/>
        <v>4313.182535</v>
      </c>
      <c r="BG39" s="1">
        <f t="shared" si="212"/>
        <v>4442.578011</v>
      </c>
      <c r="BI39" s="1">
        <f t="shared" si="213"/>
        <v>4575.855351</v>
      </c>
      <c r="BK39" s="1">
        <f t="shared" si="214"/>
        <v>4713.131012</v>
      </c>
      <c r="BM39" s="1">
        <f t="shared" si="215"/>
        <v>4854.524942</v>
      </c>
      <c r="BO39" s="1">
        <f t="shared" si="216"/>
        <v>5000.160691</v>
      </c>
      <c r="BQ39" s="1">
        <f t="shared" si="217"/>
        <v>5150.165511</v>
      </c>
      <c r="BS39" s="1">
        <f t="shared" si="218"/>
        <v>5304.670477</v>
      </c>
      <c r="BU39" s="1">
        <f t="shared" si="219"/>
        <v>5463.810591</v>
      </c>
      <c r="BW39" s="1">
        <f t="shared" si="220"/>
        <v>5627.724909</v>
      </c>
      <c r="BY39" s="1">
        <f t="shared" si="221"/>
        <v>5796.556656</v>
      </c>
      <c r="CA39" s="1">
        <f t="shared" si="222"/>
        <v>5970.453356</v>
      </c>
      <c r="CC39" s="1">
        <f t="shared" si="223"/>
        <v>6149.566956</v>
      </c>
      <c r="CE39" s="1">
        <f t="shared" si="224"/>
        <v>6334.053965</v>
      </c>
      <c r="CG39" s="1">
        <f t="shared" si="225"/>
        <v>6524.075584</v>
      </c>
      <c r="CI39" s="1">
        <f t="shared" si="226"/>
        <v>6719.797852</v>
      </c>
      <c r="CK39" s="1">
        <f t="shared" si="227"/>
        <v>6921.391787</v>
      </c>
      <c r="CM39" s="1">
        <f t="shared" si="228"/>
        <v>7129.033541</v>
      </c>
      <c r="CO39" s="1">
        <f t="shared" si="229"/>
        <v>7342.904547</v>
      </c>
      <c r="CQ39" s="1">
        <f t="shared" si="230"/>
        <v>7563.191683</v>
      </c>
      <c r="CS39" s="1">
        <f t="shared" si="231"/>
        <v>7790.087434</v>
      </c>
      <c r="CU39" s="1">
        <f t="shared" si="232"/>
        <v>8023.790057</v>
      </c>
      <c r="CW39" s="1">
        <f t="shared" si="233"/>
        <v>8264.503759</v>
      </c>
      <c r="CY39" s="1">
        <f t="shared" si="234"/>
        <v>8512.438871</v>
      </c>
      <c r="DA39" s="1">
        <f t="shared" si="235"/>
        <v>8767.812037</v>
      </c>
      <c r="DC39" s="1">
        <f t="shared" si="236"/>
        <v>9030.846399</v>
      </c>
      <c r="DE39" s="1">
        <f t="shared" si="237"/>
        <v>9301.77179</v>
      </c>
      <c r="DG39" s="1">
        <f t="shared" si="238"/>
        <v>9580.824944</v>
      </c>
      <c r="DI39" s="1">
        <f t="shared" si="239"/>
        <v>9868.249693</v>
      </c>
      <c r="DK39" s="1">
        <f t="shared" si="240"/>
        <v>10164.29718</v>
      </c>
      <c r="DM39" s="1">
        <f t="shared" si="241"/>
        <v>10469.2261</v>
      </c>
      <c r="DO39" s="1">
        <f t="shared" si="242"/>
        <v>10783.30288</v>
      </c>
      <c r="DQ39" s="1">
        <f t="shared" si="243"/>
        <v>11106.80197</v>
      </c>
      <c r="DS39" s="1">
        <f t="shared" si="244"/>
        <v>11440.00603</v>
      </c>
      <c r="DU39" s="1">
        <f t="shared" si="245"/>
        <v>11783.20621</v>
      </c>
    </row>
    <row r="40" ht="12.75" hidden="1" customHeight="1" outlineLevel="1">
      <c r="A40" t="s">
        <v>52</v>
      </c>
      <c r="D40" s="1">
        <v>11000.0</v>
      </c>
      <c r="G40" s="1">
        <f t="shared" si="186"/>
        <v>11330</v>
      </c>
      <c r="I40" s="1">
        <f t="shared" si="187"/>
        <v>11669.9</v>
      </c>
      <c r="K40" s="1">
        <f t="shared" si="188"/>
        <v>12019.997</v>
      </c>
      <c r="M40" s="1">
        <f t="shared" si="189"/>
        <v>12380.59691</v>
      </c>
      <c r="O40" s="1">
        <f t="shared" si="190"/>
        <v>12752.01482</v>
      </c>
      <c r="Q40" s="1">
        <f t="shared" si="191"/>
        <v>13134.57526</v>
      </c>
      <c r="S40" s="1">
        <f t="shared" si="192"/>
        <v>13528.61252</v>
      </c>
      <c r="U40" s="1">
        <f t="shared" si="193"/>
        <v>13934.4709</v>
      </c>
      <c r="W40" s="1">
        <f t="shared" si="194"/>
        <v>14352.50502</v>
      </c>
      <c r="Y40" s="1">
        <f t="shared" si="195"/>
        <v>14783.08017</v>
      </c>
      <c r="AA40" s="1">
        <f t="shared" si="196"/>
        <v>15226.57258</v>
      </c>
      <c r="AC40" s="1">
        <f t="shared" si="197"/>
        <v>15683.36976</v>
      </c>
      <c r="AE40" s="1">
        <f t="shared" si="198"/>
        <v>16153.87085</v>
      </c>
      <c r="AG40" s="1">
        <f t="shared" si="199"/>
        <v>16638.48697</v>
      </c>
      <c r="AI40" s="1">
        <f t="shared" si="200"/>
        <v>17137.64158</v>
      </c>
      <c r="AK40" s="1">
        <f t="shared" si="201"/>
        <v>17651.77083</v>
      </c>
      <c r="AM40" s="1">
        <f t="shared" si="202"/>
        <v>18181.32395</v>
      </c>
      <c r="AO40" s="1">
        <f t="shared" si="203"/>
        <v>18726.76367</v>
      </c>
      <c r="AQ40" s="1">
        <f t="shared" si="204"/>
        <v>19288.56658</v>
      </c>
      <c r="AS40" s="1">
        <f t="shared" si="205"/>
        <v>19867.22358</v>
      </c>
      <c r="AU40" s="1">
        <f t="shared" si="206"/>
        <v>20463.24029</v>
      </c>
      <c r="AW40" s="1">
        <f t="shared" si="207"/>
        <v>21077.1375</v>
      </c>
      <c r="AY40" s="1">
        <f t="shared" si="208"/>
        <v>21709.45162</v>
      </c>
      <c r="BA40" s="1">
        <f t="shared" si="209"/>
        <v>22360.73517</v>
      </c>
      <c r="BC40" s="1">
        <f t="shared" si="210"/>
        <v>23031.55723</v>
      </c>
      <c r="BE40" s="1">
        <f t="shared" si="211"/>
        <v>23722.50394</v>
      </c>
      <c r="BG40" s="1">
        <f t="shared" si="212"/>
        <v>24434.17906</v>
      </c>
      <c r="BI40" s="1">
        <f t="shared" si="213"/>
        <v>25167.20443</v>
      </c>
      <c r="BK40" s="1">
        <f t="shared" si="214"/>
        <v>25922.22057</v>
      </c>
      <c r="BM40" s="1">
        <f t="shared" si="215"/>
        <v>26699.88718</v>
      </c>
      <c r="BO40" s="1">
        <f t="shared" si="216"/>
        <v>27500.8838</v>
      </c>
      <c r="BQ40" s="1">
        <f t="shared" si="217"/>
        <v>28325.91031</v>
      </c>
      <c r="BS40" s="1">
        <f t="shared" si="218"/>
        <v>29175.68762</v>
      </c>
      <c r="BU40" s="1">
        <f t="shared" si="219"/>
        <v>30050.95825</v>
      </c>
      <c r="BW40" s="1">
        <f t="shared" si="220"/>
        <v>30952.487</v>
      </c>
      <c r="BY40" s="1">
        <f t="shared" si="221"/>
        <v>31881.06161</v>
      </c>
      <c r="CA40" s="1">
        <f t="shared" si="222"/>
        <v>32837.49346</v>
      </c>
      <c r="CC40" s="1">
        <f t="shared" si="223"/>
        <v>33822.61826</v>
      </c>
      <c r="CE40" s="1">
        <f t="shared" si="224"/>
        <v>34837.29681</v>
      </c>
      <c r="CG40" s="1">
        <f t="shared" si="225"/>
        <v>35882.41571</v>
      </c>
      <c r="CI40" s="1">
        <f t="shared" si="226"/>
        <v>36958.88818</v>
      </c>
      <c r="CK40" s="1">
        <f t="shared" si="227"/>
        <v>38067.65483</v>
      </c>
      <c r="CM40" s="1">
        <f t="shared" si="228"/>
        <v>39209.68447</v>
      </c>
      <c r="CO40" s="1">
        <f t="shared" si="229"/>
        <v>40385.97501</v>
      </c>
      <c r="CQ40" s="1">
        <f t="shared" si="230"/>
        <v>41597.55426</v>
      </c>
      <c r="CS40" s="1">
        <f t="shared" si="231"/>
        <v>42845.48089</v>
      </c>
      <c r="CU40" s="1">
        <f t="shared" si="232"/>
        <v>44130.84531</v>
      </c>
      <c r="CW40" s="1">
        <f t="shared" si="233"/>
        <v>45454.77067</v>
      </c>
      <c r="CY40" s="1">
        <f t="shared" si="234"/>
        <v>46818.41379</v>
      </c>
      <c r="DA40" s="1">
        <f t="shared" si="235"/>
        <v>48222.96621</v>
      </c>
      <c r="DC40" s="1">
        <f t="shared" si="236"/>
        <v>49669.65519</v>
      </c>
      <c r="DE40" s="1">
        <f t="shared" si="237"/>
        <v>51159.74485</v>
      </c>
      <c r="DG40" s="1">
        <f t="shared" si="238"/>
        <v>52694.53719</v>
      </c>
      <c r="DI40" s="1">
        <f t="shared" si="239"/>
        <v>54275.37331</v>
      </c>
      <c r="DK40" s="1">
        <f t="shared" si="240"/>
        <v>55903.63451</v>
      </c>
      <c r="DM40" s="1">
        <f t="shared" si="241"/>
        <v>57580.74354</v>
      </c>
      <c r="DO40" s="1">
        <f t="shared" si="242"/>
        <v>59308.16585</v>
      </c>
      <c r="DQ40" s="1">
        <f t="shared" si="243"/>
        <v>61087.41083</v>
      </c>
      <c r="DS40" s="1">
        <f t="shared" si="244"/>
        <v>62920.03315</v>
      </c>
      <c r="DU40" s="1">
        <f t="shared" si="245"/>
        <v>64807.63414</v>
      </c>
    </row>
    <row r="41" ht="12.75" hidden="1" customHeight="1" outlineLevel="1">
      <c r="A41" t="s">
        <v>53</v>
      </c>
      <c r="D41" s="1">
        <v>600.0</v>
      </c>
      <c r="G41" s="1">
        <f t="shared" si="186"/>
        <v>618</v>
      </c>
      <c r="I41" s="1">
        <f t="shared" si="187"/>
        <v>636.54</v>
      </c>
      <c r="K41" s="1">
        <f t="shared" si="188"/>
        <v>655.6362</v>
      </c>
      <c r="M41" s="1">
        <f t="shared" si="189"/>
        <v>675.305286</v>
      </c>
      <c r="O41" s="1">
        <f t="shared" si="190"/>
        <v>695.5644446</v>
      </c>
      <c r="Q41" s="1">
        <f t="shared" si="191"/>
        <v>716.4313779</v>
      </c>
      <c r="S41" s="1">
        <f t="shared" si="192"/>
        <v>737.9243193</v>
      </c>
      <c r="U41" s="1">
        <f t="shared" si="193"/>
        <v>760.0620488</v>
      </c>
      <c r="W41" s="1">
        <f t="shared" si="194"/>
        <v>782.8639103</v>
      </c>
      <c r="Y41" s="1">
        <f t="shared" si="195"/>
        <v>806.3498276</v>
      </c>
      <c r="AA41" s="1">
        <f t="shared" si="196"/>
        <v>830.5403224</v>
      </c>
      <c r="AC41" s="1">
        <f t="shared" si="197"/>
        <v>855.4565321</v>
      </c>
      <c r="AE41" s="1">
        <f t="shared" si="198"/>
        <v>881.1202281</v>
      </c>
      <c r="AG41" s="1">
        <f t="shared" si="199"/>
        <v>907.5538349</v>
      </c>
      <c r="AI41" s="1">
        <f t="shared" si="200"/>
        <v>934.78045</v>
      </c>
      <c r="AK41" s="1">
        <f t="shared" si="201"/>
        <v>962.8238635</v>
      </c>
      <c r="AM41" s="1">
        <f t="shared" si="202"/>
        <v>991.7085794</v>
      </c>
      <c r="AO41" s="1">
        <f t="shared" si="203"/>
        <v>1021.459837</v>
      </c>
      <c r="AQ41" s="1">
        <f t="shared" si="204"/>
        <v>1052.103632</v>
      </c>
      <c r="AS41" s="1">
        <f t="shared" si="205"/>
        <v>1083.666741</v>
      </c>
      <c r="AU41" s="1">
        <f t="shared" si="206"/>
        <v>1116.176743</v>
      </c>
      <c r="AW41" s="1">
        <f t="shared" si="207"/>
        <v>1149.662045</v>
      </c>
      <c r="AY41" s="1">
        <f t="shared" si="208"/>
        <v>1184.151907</v>
      </c>
      <c r="BA41" s="1">
        <f t="shared" si="209"/>
        <v>1219.676464</v>
      </c>
      <c r="BC41" s="1">
        <f t="shared" si="210"/>
        <v>1256.266758</v>
      </c>
      <c r="BE41" s="1">
        <f t="shared" si="211"/>
        <v>1293.954761</v>
      </c>
      <c r="BG41" s="1">
        <f t="shared" si="212"/>
        <v>1332.773403</v>
      </c>
      <c r="BI41" s="1">
        <f t="shared" si="213"/>
        <v>1372.756605</v>
      </c>
      <c r="BK41" s="1">
        <f t="shared" si="214"/>
        <v>1413.939304</v>
      </c>
      <c r="BM41" s="1">
        <f t="shared" si="215"/>
        <v>1456.357483</v>
      </c>
      <c r="BO41" s="1">
        <f t="shared" si="216"/>
        <v>1500.048207</v>
      </c>
      <c r="BQ41" s="1">
        <f t="shared" si="217"/>
        <v>1545.049653</v>
      </c>
      <c r="BS41" s="1">
        <f t="shared" si="218"/>
        <v>1591.401143</v>
      </c>
      <c r="BU41" s="1">
        <f t="shared" si="219"/>
        <v>1639.143177</v>
      </c>
      <c r="BW41" s="1">
        <f t="shared" si="220"/>
        <v>1688.317473</v>
      </c>
      <c r="BY41" s="1">
        <f t="shared" si="221"/>
        <v>1738.966997</v>
      </c>
      <c r="CA41" s="1">
        <f t="shared" si="222"/>
        <v>1791.136007</v>
      </c>
      <c r="CC41" s="1">
        <f t="shared" si="223"/>
        <v>1844.870087</v>
      </c>
      <c r="CE41" s="1">
        <f t="shared" si="224"/>
        <v>1900.21619</v>
      </c>
      <c r="CG41" s="1">
        <f t="shared" si="225"/>
        <v>1957.222675</v>
      </c>
      <c r="CI41" s="1">
        <f t="shared" si="226"/>
        <v>2015.939355</v>
      </c>
      <c r="CK41" s="1">
        <f t="shared" si="227"/>
        <v>2076.417536</v>
      </c>
      <c r="CM41" s="1">
        <f t="shared" si="228"/>
        <v>2138.710062</v>
      </c>
      <c r="CO41" s="1">
        <f t="shared" si="229"/>
        <v>2202.871364</v>
      </c>
      <c r="CQ41" s="1">
        <f t="shared" si="230"/>
        <v>2268.957505</v>
      </c>
      <c r="CS41" s="1">
        <f t="shared" si="231"/>
        <v>2337.02623</v>
      </c>
      <c r="CU41" s="1">
        <f t="shared" si="232"/>
        <v>2407.137017</v>
      </c>
      <c r="CW41" s="1">
        <f t="shared" si="233"/>
        <v>2479.351128</v>
      </c>
      <c r="CY41" s="1">
        <f t="shared" si="234"/>
        <v>2553.731661</v>
      </c>
      <c r="DA41" s="1">
        <f t="shared" si="235"/>
        <v>2630.343611</v>
      </c>
      <c r="DC41" s="1">
        <f t="shared" si="236"/>
        <v>2709.25392</v>
      </c>
      <c r="DE41" s="1">
        <f t="shared" si="237"/>
        <v>2790.531537</v>
      </c>
      <c r="DG41" s="1">
        <f t="shared" si="238"/>
        <v>2874.247483</v>
      </c>
      <c r="DI41" s="1">
        <f t="shared" si="239"/>
        <v>2960.474908</v>
      </c>
      <c r="DK41" s="1">
        <f t="shared" si="240"/>
        <v>3049.289155</v>
      </c>
      <c r="DM41" s="1">
        <f t="shared" si="241"/>
        <v>3140.76783</v>
      </c>
      <c r="DO41" s="1">
        <f t="shared" si="242"/>
        <v>3234.990865</v>
      </c>
      <c r="DQ41" s="1">
        <f t="shared" si="243"/>
        <v>3332.04059</v>
      </c>
      <c r="DS41" s="1">
        <f t="shared" si="244"/>
        <v>3432.001808</v>
      </c>
      <c r="DU41" s="1">
        <f t="shared" si="245"/>
        <v>3534.961862</v>
      </c>
    </row>
    <row r="42" ht="12.75" hidden="1" customHeight="1" outlineLevel="1">
      <c r="A42" t="s">
        <v>54</v>
      </c>
      <c r="D42" s="1">
        <v>10000.0</v>
      </c>
      <c r="G42" s="1">
        <f t="shared" si="186"/>
        <v>10300</v>
      </c>
      <c r="I42" s="1">
        <f t="shared" si="187"/>
        <v>10609</v>
      </c>
      <c r="K42" s="1">
        <f t="shared" si="188"/>
        <v>10927.27</v>
      </c>
      <c r="M42" s="1">
        <f t="shared" si="189"/>
        <v>11255.0881</v>
      </c>
      <c r="O42" s="1">
        <f t="shared" si="190"/>
        <v>11592.74074</v>
      </c>
      <c r="Q42" s="1">
        <f t="shared" si="191"/>
        <v>11940.52297</v>
      </c>
      <c r="S42" s="1">
        <f t="shared" si="192"/>
        <v>12298.73865</v>
      </c>
      <c r="U42" s="1">
        <f t="shared" si="193"/>
        <v>12667.70081</v>
      </c>
      <c r="W42" s="1">
        <f t="shared" si="194"/>
        <v>13047.73184</v>
      </c>
      <c r="Y42" s="1">
        <f t="shared" si="195"/>
        <v>13439.16379</v>
      </c>
      <c r="AA42" s="1">
        <f t="shared" si="196"/>
        <v>13842.33871</v>
      </c>
      <c r="AC42" s="1">
        <f t="shared" si="197"/>
        <v>14257.60887</v>
      </c>
      <c r="AE42" s="1">
        <f t="shared" si="198"/>
        <v>14685.33713</v>
      </c>
      <c r="AG42" s="1">
        <f t="shared" si="199"/>
        <v>15125.89725</v>
      </c>
      <c r="AI42" s="1">
        <f t="shared" si="200"/>
        <v>15579.67417</v>
      </c>
      <c r="AK42" s="1">
        <f t="shared" si="201"/>
        <v>16047.06439</v>
      </c>
      <c r="AM42" s="1">
        <f t="shared" si="202"/>
        <v>16528.47632</v>
      </c>
      <c r="AO42" s="1">
        <f t="shared" si="203"/>
        <v>17024.33061</v>
      </c>
      <c r="AQ42" s="1">
        <f t="shared" si="204"/>
        <v>17535.06053</v>
      </c>
      <c r="AS42" s="1">
        <f t="shared" si="205"/>
        <v>18061.11235</v>
      </c>
      <c r="AU42" s="1">
        <f t="shared" si="206"/>
        <v>18602.94572</v>
      </c>
      <c r="AW42" s="1">
        <f t="shared" si="207"/>
        <v>19161.03409</v>
      </c>
      <c r="AY42" s="1">
        <f t="shared" si="208"/>
        <v>19735.86511</v>
      </c>
      <c r="BA42" s="1">
        <f t="shared" si="209"/>
        <v>20327.94106</v>
      </c>
      <c r="BC42" s="1">
        <f t="shared" si="210"/>
        <v>20937.7793</v>
      </c>
      <c r="BE42" s="1">
        <f t="shared" si="211"/>
        <v>21565.91268</v>
      </c>
      <c r="BG42" s="1">
        <f t="shared" si="212"/>
        <v>22212.89006</v>
      </c>
      <c r="BI42" s="1">
        <f t="shared" si="213"/>
        <v>22879.27676</v>
      </c>
      <c r="BK42" s="1">
        <f t="shared" si="214"/>
        <v>23565.65506</v>
      </c>
      <c r="BM42" s="1">
        <f t="shared" si="215"/>
        <v>24272.62471</v>
      </c>
      <c r="BO42" s="1">
        <f t="shared" si="216"/>
        <v>25000.80345</v>
      </c>
      <c r="BQ42" s="1">
        <f t="shared" si="217"/>
        <v>25750.82756</v>
      </c>
      <c r="BS42" s="1">
        <f t="shared" si="218"/>
        <v>26523.35238</v>
      </c>
      <c r="BU42" s="1">
        <f t="shared" si="219"/>
        <v>27319.05296</v>
      </c>
      <c r="BW42" s="1">
        <f t="shared" si="220"/>
        <v>28138.62454</v>
      </c>
      <c r="BY42" s="1">
        <f t="shared" si="221"/>
        <v>28982.78328</v>
      </c>
      <c r="CA42" s="1">
        <f t="shared" si="222"/>
        <v>29852.26678</v>
      </c>
      <c r="CC42" s="1">
        <f t="shared" si="223"/>
        <v>30747.83478</v>
      </c>
      <c r="CE42" s="1">
        <f t="shared" si="224"/>
        <v>31670.26983</v>
      </c>
      <c r="CG42" s="1">
        <f t="shared" si="225"/>
        <v>32620.37792</v>
      </c>
      <c r="CI42" s="1">
        <f t="shared" si="226"/>
        <v>33598.98926</v>
      </c>
      <c r="CK42" s="1">
        <f t="shared" si="227"/>
        <v>34606.95894</v>
      </c>
      <c r="CM42" s="1">
        <f t="shared" si="228"/>
        <v>35645.1677</v>
      </c>
      <c r="CO42" s="1">
        <f t="shared" si="229"/>
        <v>36714.52273</v>
      </c>
      <c r="CQ42" s="1">
        <f t="shared" si="230"/>
        <v>37815.95842</v>
      </c>
      <c r="CS42" s="1">
        <f t="shared" si="231"/>
        <v>38950.43717</v>
      </c>
      <c r="CU42" s="1">
        <f t="shared" si="232"/>
        <v>40118.95028</v>
      </c>
      <c r="CW42" s="1">
        <f t="shared" si="233"/>
        <v>41322.51879</v>
      </c>
      <c r="CY42" s="1">
        <f t="shared" si="234"/>
        <v>42562.19436</v>
      </c>
      <c r="DA42" s="1">
        <f t="shared" si="235"/>
        <v>43839.06019</v>
      </c>
      <c r="DC42" s="1">
        <f t="shared" si="236"/>
        <v>45154.23199</v>
      </c>
      <c r="DE42" s="1">
        <f t="shared" si="237"/>
        <v>46508.85895</v>
      </c>
      <c r="DG42" s="1">
        <f t="shared" si="238"/>
        <v>47904.12472</v>
      </c>
      <c r="DI42" s="1">
        <f t="shared" si="239"/>
        <v>49341.24846</v>
      </c>
      <c r="DK42" s="1">
        <f t="shared" si="240"/>
        <v>50821.48592</v>
      </c>
      <c r="DM42" s="1">
        <f t="shared" si="241"/>
        <v>52346.13049</v>
      </c>
      <c r="DO42" s="1">
        <f t="shared" si="242"/>
        <v>53916.51441</v>
      </c>
      <c r="DQ42" s="1">
        <f t="shared" si="243"/>
        <v>55534.00984</v>
      </c>
      <c r="DS42" s="1">
        <f t="shared" si="244"/>
        <v>57200.03014</v>
      </c>
      <c r="DU42" s="1">
        <f t="shared" si="245"/>
        <v>58916.03104</v>
      </c>
    </row>
    <row r="43" ht="12.75" hidden="1" customHeight="1" outlineLevel="1">
      <c r="A43" t="s">
        <v>55</v>
      </c>
      <c r="D43" s="1">
        <v>2000.0</v>
      </c>
      <c r="G43" s="1">
        <f t="shared" si="186"/>
        <v>2060</v>
      </c>
      <c r="I43" s="1">
        <f t="shared" si="187"/>
        <v>2121.8</v>
      </c>
      <c r="K43" s="1">
        <f t="shared" si="188"/>
        <v>2185.454</v>
      </c>
      <c r="M43" s="1">
        <f t="shared" si="189"/>
        <v>2251.01762</v>
      </c>
      <c r="O43" s="1">
        <f t="shared" si="190"/>
        <v>2318.548149</v>
      </c>
      <c r="Q43" s="1">
        <f t="shared" si="191"/>
        <v>2388.104593</v>
      </c>
      <c r="S43" s="1">
        <f t="shared" si="192"/>
        <v>2459.747731</v>
      </c>
      <c r="U43" s="1">
        <f t="shared" si="193"/>
        <v>2533.540163</v>
      </c>
      <c r="W43" s="1">
        <f t="shared" si="194"/>
        <v>2609.546368</v>
      </c>
      <c r="Y43" s="1">
        <f t="shared" si="195"/>
        <v>2687.832759</v>
      </c>
      <c r="AA43" s="1">
        <f t="shared" si="196"/>
        <v>2768.467741</v>
      </c>
      <c r="AC43" s="1">
        <f t="shared" si="197"/>
        <v>2851.521774</v>
      </c>
      <c r="AE43" s="1">
        <f t="shared" si="198"/>
        <v>2937.067427</v>
      </c>
      <c r="AG43" s="1">
        <f t="shared" si="199"/>
        <v>3025.17945</v>
      </c>
      <c r="AI43" s="1">
        <f t="shared" si="200"/>
        <v>3115.934833</v>
      </c>
      <c r="AK43" s="1">
        <f t="shared" si="201"/>
        <v>3209.412878</v>
      </c>
      <c r="AM43" s="1">
        <f t="shared" si="202"/>
        <v>3305.695265</v>
      </c>
      <c r="AO43" s="1">
        <f t="shared" si="203"/>
        <v>3404.866122</v>
      </c>
      <c r="AQ43" s="1">
        <f t="shared" si="204"/>
        <v>3507.012106</v>
      </c>
      <c r="AS43" s="1">
        <f t="shared" si="205"/>
        <v>3612.222469</v>
      </c>
      <c r="AU43" s="1">
        <f t="shared" si="206"/>
        <v>3720.589143</v>
      </c>
      <c r="AW43" s="1">
        <f t="shared" si="207"/>
        <v>3832.206818</v>
      </c>
      <c r="AY43" s="1">
        <f t="shared" si="208"/>
        <v>3947.173022</v>
      </c>
      <c r="BA43" s="1">
        <f t="shared" si="209"/>
        <v>4065.588213</v>
      </c>
      <c r="BC43" s="1">
        <f t="shared" si="210"/>
        <v>4187.555859</v>
      </c>
      <c r="BE43" s="1">
        <f t="shared" si="211"/>
        <v>4313.182535</v>
      </c>
      <c r="BG43" s="1">
        <f t="shared" si="212"/>
        <v>4442.578011</v>
      </c>
      <c r="BI43" s="1">
        <f t="shared" si="213"/>
        <v>4575.855351</v>
      </c>
      <c r="BK43" s="1">
        <f t="shared" si="214"/>
        <v>4713.131012</v>
      </c>
      <c r="BM43" s="1">
        <f t="shared" si="215"/>
        <v>4854.524942</v>
      </c>
      <c r="BO43" s="1">
        <f t="shared" si="216"/>
        <v>5000.160691</v>
      </c>
      <c r="BQ43" s="1">
        <f t="shared" si="217"/>
        <v>5150.165511</v>
      </c>
      <c r="BS43" s="1">
        <f t="shared" si="218"/>
        <v>5304.670477</v>
      </c>
      <c r="BU43" s="1">
        <f t="shared" si="219"/>
        <v>5463.810591</v>
      </c>
      <c r="BW43" s="1">
        <f t="shared" si="220"/>
        <v>5627.724909</v>
      </c>
      <c r="BY43" s="1">
        <f t="shared" si="221"/>
        <v>5796.556656</v>
      </c>
      <c r="CA43" s="1">
        <f t="shared" si="222"/>
        <v>5970.453356</v>
      </c>
      <c r="CC43" s="1">
        <f t="shared" si="223"/>
        <v>6149.566956</v>
      </c>
      <c r="CE43" s="1">
        <f t="shared" si="224"/>
        <v>6334.053965</v>
      </c>
      <c r="CG43" s="1">
        <f t="shared" si="225"/>
        <v>6524.075584</v>
      </c>
      <c r="CI43" s="1">
        <f t="shared" si="226"/>
        <v>6719.797852</v>
      </c>
      <c r="CK43" s="1">
        <f t="shared" si="227"/>
        <v>6921.391787</v>
      </c>
      <c r="CM43" s="1">
        <f t="shared" si="228"/>
        <v>7129.033541</v>
      </c>
      <c r="CO43" s="1">
        <f t="shared" si="229"/>
        <v>7342.904547</v>
      </c>
      <c r="CQ43" s="1">
        <f t="shared" si="230"/>
        <v>7563.191683</v>
      </c>
      <c r="CS43" s="1">
        <f t="shared" si="231"/>
        <v>7790.087434</v>
      </c>
      <c r="CU43" s="1">
        <f t="shared" si="232"/>
        <v>8023.790057</v>
      </c>
      <c r="CW43" s="1">
        <f t="shared" si="233"/>
        <v>8264.503759</v>
      </c>
      <c r="CY43" s="1">
        <f t="shared" si="234"/>
        <v>8512.438871</v>
      </c>
      <c r="DA43" s="1">
        <f t="shared" si="235"/>
        <v>8767.812037</v>
      </c>
      <c r="DC43" s="1">
        <f t="shared" si="236"/>
        <v>9030.846399</v>
      </c>
      <c r="DE43" s="1">
        <f t="shared" si="237"/>
        <v>9301.77179</v>
      </c>
      <c r="DG43" s="1">
        <f t="shared" si="238"/>
        <v>9580.824944</v>
      </c>
      <c r="DI43" s="1">
        <f t="shared" si="239"/>
        <v>9868.249693</v>
      </c>
      <c r="DK43" s="1">
        <f t="shared" si="240"/>
        <v>10164.29718</v>
      </c>
      <c r="DM43" s="1">
        <f t="shared" si="241"/>
        <v>10469.2261</v>
      </c>
      <c r="DO43" s="1">
        <f t="shared" si="242"/>
        <v>10783.30288</v>
      </c>
      <c r="DQ43" s="1">
        <f t="shared" si="243"/>
        <v>11106.80197</v>
      </c>
      <c r="DS43" s="1">
        <f t="shared" si="244"/>
        <v>11440.00603</v>
      </c>
      <c r="DU43" s="1">
        <f t="shared" si="245"/>
        <v>11783.20621</v>
      </c>
    </row>
    <row r="44" ht="12.75" hidden="1" customHeight="1" outlineLevel="1">
      <c r="A44" t="s">
        <v>57</v>
      </c>
      <c r="D44" s="1">
        <v>8000.0</v>
      </c>
      <c r="G44" s="1">
        <f t="shared" si="186"/>
        <v>8240</v>
      </c>
      <c r="I44" s="1">
        <f t="shared" si="187"/>
        <v>8487.2</v>
      </c>
      <c r="K44" s="1">
        <f>0</f>
        <v>0</v>
      </c>
      <c r="M44" s="1">
        <f t="shared" si="189"/>
        <v>0</v>
      </c>
      <c r="O44" s="1">
        <f t="shared" si="190"/>
        <v>0</v>
      </c>
      <c r="Q44" s="1">
        <f t="shared" si="191"/>
        <v>0</v>
      </c>
      <c r="S44" s="1">
        <f t="shared" si="192"/>
        <v>0</v>
      </c>
      <c r="U44" s="1">
        <f t="shared" si="193"/>
        <v>0</v>
      </c>
      <c r="W44" s="1">
        <f t="shared" si="194"/>
        <v>0</v>
      </c>
      <c r="Y44" s="1">
        <f t="shared" si="195"/>
        <v>0</v>
      </c>
      <c r="AA44" s="1">
        <f t="shared" si="196"/>
        <v>0</v>
      </c>
      <c r="AC44" s="1">
        <f t="shared" si="197"/>
        <v>0</v>
      </c>
      <c r="AE44" s="1">
        <f>5000</f>
        <v>5000</v>
      </c>
      <c r="AG44" s="1">
        <f t="shared" si="199"/>
        <v>5150</v>
      </c>
      <c r="AI44" s="1">
        <f t="shared" si="200"/>
        <v>5304.5</v>
      </c>
      <c r="AK44" s="1">
        <f t="shared" si="201"/>
        <v>5463.635</v>
      </c>
      <c r="AM44" s="1">
        <f t="shared" si="202"/>
        <v>5627.54405</v>
      </c>
      <c r="AO44" s="1">
        <f t="shared" si="203"/>
        <v>5796.370372</v>
      </c>
      <c r="AQ44" s="1">
        <f t="shared" si="204"/>
        <v>5970.261483</v>
      </c>
      <c r="AS44" s="1">
        <f t="shared" si="205"/>
        <v>6149.369327</v>
      </c>
      <c r="AU44" s="1">
        <f t="shared" si="206"/>
        <v>6333.850407</v>
      </c>
      <c r="AW44" s="1">
        <f t="shared" si="207"/>
        <v>6523.865919</v>
      </c>
      <c r="AY44" s="1">
        <f t="shared" si="208"/>
        <v>6719.581897</v>
      </c>
      <c r="BA44" s="1">
        <f t="shared" si="209"/>
        <v>6921.169354</v>
      </c>
      <c r="BC44" s="1">
        <f t="shared" si="210"/>
        <v>7128.804434</v>
      </c>
      <c r="BE44" s="1">
        <f t="shared" si="211"/>
        <v>7342.668567</v>
      </c>
      <c r="BG44" s="1">
        <f t="shared" si="212"/>
        <v>7562.948624</v>
      </c>
      <c r="BI44" s="1">
        <f t="shared" si="213"/>
        <v>7789.837083</v>
      </c>
      <c r="BK44" s="1">
        <f t="shared" si="214"/>
        <v>8023.532195</v>
      </c>
      <c r="BM44" s="1">
        <f t="shared" si="215"/>
        <v>8264.238161</v>
      </c>
      <c r="BO44" s="1">
        <f t="shared" si="216"/>
        <v>8512.165306</v>
      </c>
      <c r="BQ44" s="1">
        <f t="shared" si="217"/>
        <v>8767.530265</v>
      </c>
      <c r="BS44" s="1">
        <f t="shared" si="218"/>
        <v>9030.556173</v>
      </c>
      <c r="BU44" s="1">
        <f t="shared" si="219"/>
        <v>9301.472859</v>
      </c>
      <c r="BW44" s="1">
        <f t="shared" si="220"/>
        <v>9580.517044</v>
      </c>
      <c r="BY44" s="1">
        <f t="shared" si="221"/>
        <v>9867.932556</v>
      </c>
      <c r="CA44" s="1">
        <f t="shared" si="222"/>
        <v>10163.97053</v>
      </c>
      <c r="CC44" s="1">
        <f t="shared" si="223"/>
        <v>10468.88965</v>
      </c>
      <c r="CE44" s="1">
        <f t="shared" si="224"/>
        <v>10782.95634</v>
      </c>
      <c r="CG44" s="1">
        <f t="shared" si="225"/>
        <v>11106.44503</v>
      </c>
      <c r="CI44" s="1">
        <f t="shared" si="226"/>
        <v>11439.63838</v>
      </c>
      <c r="CK44" s="1">
        <f t="shared" si="227"/>
        <v>11782.82753</v>
      </c>
      <c r="CM44" s="1">
        <f t="shared" si="228"/>
        <v>12136.31236</v>
      </c>
      <c r="CO44" s="1">
        <f t="shared" si="229"/>
        <v>12500.40173</v>
      </c>
      <c r="CQ44" s="1">
        <f t="shared" si="230"/>
        <v>12875.41378</v>
      </c>
      <c r="CS44" s="1">
        <f t="shared" si="231"/>
        <v>13261.67619</v>
      </c>
      <c r="CU44" s="1">
        <f t="shared" si="232"/>
        <v>13659.52648</v>
      </c>
      <c r="CW44" s="1">
        <f t="shared" si="233"/>
        <v>14069.31227</v>
      </c>
      <c r="CY44" s="1">
        <f t="shared" si="234"/>
        <v>14491.39164</v>
      </c>
      <c r="DA44" s="1">
        <f t="shared" si="235"/>
        <v>14926.13339</v>
      </c>
      <c r="DC44" s="1">
        <f t="shared" si="236"/>
        <v>15373.91739</v>
      </c>
      <c r="DE44" s="1">
        <f t="shared" si="237"/>
        <v>15835.13491</v>
      </c>
      <c r="DG44" s="1">
        <f t="shared" si="238"/>
        <v>16310.18896</v>
      </c>
      <c r="DI44" s="1">
        <f t="shared" si="239"/>
        <v>16799.49463</v>
      </c>
      <c r="DK44" s="1">
        <f t="shared" si="240"/>
        <v>17303.47947</v>
      </c>
      <c r="DM44" s="1">
        <f t="shared" si="241"/>
        <v>17822.58385</v>
      </c>
      <c r="DO44" s="1">
        <f t="shared" si="242"/>
        <v>18357.26137</v>
      </c>
      <c r="DQ44" s="1">
        <f t="shared" si="243"/>
        <v>18907.97921</v>
      </c>
      <c r="DS44" s="1">
        <f t="shared" si="244"/>
        <v>19475.21858</v>
      </c>
      <c r="DU44" s="1">
        <f t="shared" si="245"/>
        <v>20059.47514</v>
      </c>
    </row>
    <row r="45" ht="12.75" hidden="1" customHeight="1" outlineLevel="1">
      <c r="A45" t="s">
        <v>58</v>
      </c>
      <c r="D45" s="1">
        <v>3000.0</v>
      </c>
      <c r="G45" s="1">
        <f t="shared" si="186"/>
        <v>3090</v>
      </c>
      <c r="I45" s="1">
        <f t="shared" si="187"/>
        <v>3182.7</v>
      </c>
      <c r="K45" s="1">
        <f t="shared" ref="K45:K49" si="246">(I45*$F$2)</f>
        <v>3278.181</v>
      </c>
      <c r="M45" s="1">
        <f t="shared" si="189"/>
        <v>3376.52643</v>
      </c>
      <c r="O45" s="1">
        <f t="shared" si="190"/>
        <v>3477.822223</v>
      </c>
      <c r="Q45" s="1">
        <f t="shared" si="191"/>
        <v>3582.15689</v>
      </c>
      <c r="S45" s="1">
        <f t="shared" si="192"/>
        <v>3689.621596</v>
      </c>
      <c r="U45" s="1">
        <f t="shared" si="193"/>
        <v>3800.310244</v>
      </c>
      <c r="W45" s="1">
        <f t="shared" si="194"/>
        <v>3914.319551</v>
      </c>
      <c r="Y45" s="1">
        <f t="shared" si="195"/>
        <v>4031.749138</v>
      </c>
      <c r="AA45" s="1">
        <f t="shared" si="196"/>
        <v>4152.701612</v>
      </c>
      <c r="AC45" s="1">
        <f t="shared" si="197"/>
        <v>4277.282661</v>
      </c>
      <c r="AE45" s="1">
        <f t="shared" ref="AE45:AE49" si="247">(AC45*$F$2)</f>
        <v>4405.60114</v>
      </c>
      <c r="AG45" s="1">
        <f t="shared" si="199"/>
        <v>4537.769175</v>
      </c>
      <c r="AI45" s="1">
        <f t="shared" si="200"/>
        <v>4673.90225</v>
      </c>
      <c r="AK45" s="1">
        <f t="shared" si="201"/>
        <v>4814.119317</v>
      </c>
      <c r="AM45" s="1">
        <f t="shared" si="202"/>
        <v>4958.542897</v>
      </c>
      <c r="AO45" s="1">
        <f t="shared" si="203"/>
        <v>5107.299184</v>
      </c>
      <c r="AQ45" s="1">
        <f t="shared" si="204"/>
        <v>5260.518159</v>
      </c>
      <c r="AS45" s="1">
        <f t="shared" si="205"/>
        <v>5418.333704</v>
      </c>
      <c r="AU45" s="1">
        <f t="shared" si="206"/>
        <v>5580.883715</v>
      </c>
      <c r="AW45" s="1">
        <f t="shared" si="207"/>
        <v>5748.310227</v>
      </c>
      <c r="AY45" s="1">
        <f t="shared" si="208"/>
        <v>5920.759533</v>
      </c>
      <c r="BA45" s="1">
        <f t="shared" si="209"/>
        <v>6098.382319</v>
      </c>
      <c r="BC45" s="1">
        <f t="shared" si="210"/>
        <v>6281.333789</v>
      </c>
      <c r="BE45" s="1">
        <f t="shared" si="211"/>
        <v>6469.773803</v>
      </c>
      <c r="BG45" s="1">
        <f t="shared" si="212"/>
        <v>6663.867017</v>
      </c>
      <c r="BI45" s="1">
        <f t="shared" si="213"/>
        <v>6863.783027</v>
      </c>
      <c r="BK45" s="1">
        <f t="shared" si="214"/>
        <v>7069.696518</v>
      </c>
      <c r="BM45" s="1">
        <f t="shared" si="215"/>
        <v>7281.787414</v>
      </c>
      <c r="BO45" s="1">
        <f t="shared" si="216"/>
        <v>7500.241036</v>
      </c>
      <c r="BQ45" s="1">
        <f t="shared" si="217"/>
        <v>7725.248267</v>
      </c>
      <c r="BS45" s="1">
        <f t="shared" si="218"/>
        <v>7957.005715</v>
      </c>
      <c r="BU45" s="1">
        <f t="shared" si="219"/>
        <v>8195.715887</v>
      </c>
      <c r="BW45" s="1">
        <f t="shared" si="220"/>
        <v>8441.587363</v>
      </c>
      <c r="BY45" s="1">
        <f t="shared" si="221"/>
        <v>8694.834984</v>
      </c>
      <c r="CA45" s="1">
        <f t="shared" si="222"/>
        <v>8955.680034</v>
      </c>
      <c r="CC45" s="1">
        <f t="shared" si="223"/>
        <v>9224.350435</v>
      </c>
      <c r="CE45" s="1">
        <f t="shared" si="224"/>
        <v>9501.080948</v>
      </c>
      <c r="CG45" s="1">
        <f t="shared" si="225"/>
        <v>9786.113376</v>
      </c>
      <c r="CI45" s="1">
        <f t="shared" si="226"/>
        <v>10079.69678</v>
      </c>
      <c r="CK45" s="1">
        <f t="shared" si="227"/>
        <v>10382.08768</v>
      </c>
      <c r="CM45" s="1">
        <f t="shared" si="228"/>
        <v>10693.55031</v>
      </c>
      <c r="CO45" s="1">
        <f t="shared" si="229"/>
        <v>11014.35682</v>
      </c>
      <c r="CQ45" s="1">
        <f t="shared" si="230"/>
        <v>11344.78752</v>
      </c>
      <c r="CS45" s="1">
        <f t="shared" si="231"/>
        <v>11685.13115</v>
      </c>
      <c r="CU45" s="1">
        <f t="shared" si="232"/>
        <v>12035.68509</v>
      </c>
      <c r="CW45" s="1">
        <f t="shared" si="233"/>
        <v>12396.75564</v>
      </c>
      <c r="CY45" s="1">
        <f t="shared" si="234"/>
        <v>12768.65831</v>
      </c>
      <c r="DA45" s="1">
        <f t="shared" si="235"/>
        <v>13151.71806</v>
      </c>
      <c r="DC45" s="1">
        <f t="shared" si="236"/>
        <v>13546.2696</v>
      </c>
      <c r="DE45" s="1">
        <f t="shared" si="237"/>
        <v>13952.65769</v>
      </c>
      <c r="DG45" s="1">
        <f t="shared" si="238"/>
        <v>14371.23742</v>
      </c>
      <c r="DI45" s="1">
        <f t="shared" si="239"/>
        <v>14802.37454</v>
      </c>
      <c r="DK45" s="1">
        <f t="shared" si="240"/>
        <v>15246.44577</v>
      </c>
      <c r="DM45" s="1">
        <f t="shared" si="241"/>
        <v>15703.83915</v>
      </c>
      <c r="DO45" s="1">
        <f t="shared" si="242"/>
        <v>16174.95432</v>
      </c>
      <c r="DQ45" s="1">
        <f t="shared" si="243"/>
        <v>16660.20295</v>
      </c>
      <c r="DS45" s="1">
        <f t="shared" si="244"/>
        <v>17160.00904</v>
      </c>
      <c r="DU45" s="1">
        <f t="shared" si="245"/>
        <v>17674.80931</v>
      </c>
    </row>
    <row r="46" ht="12.75" hidden="1" customHeight="1" outlineLevel="1">
      <c r="A46" t="s">
        <v>59</v>
      </c>
      <c r="D46" s="1">
        <v>0.0</v>
      </c>
      <c r="G46" s="1">
        <f t="shared" si="186"/>
        <v>0</v>
      </c>
      <c r="I46" s="1">
        <f t="shared" si="187"/>
        <v>0</v>
      </c>
      <c r="K46" s="1">
        <f t="shared" si="246"/>
        <v>0</v>
      </c>
      <c r="M46" s="1">
        <f t="shared" si="189"/>
        <v>0</v>
      </c>
      <c r="O46" s="1">
        <f t="shared" si="190"/>
        <v>0</v>
      </c>
      <c r="Q46" s="1">
        <f t="shared" si="191"/>
        <v>0</v>
      </c>
      <c r="S46" s="1">
        <f t="shared" si="192"/>
        <v>0</v>
      </c>
      <c r="U46" s="1">
        <f t="shared" si="193"/>
        <v>0</v>
      </c>
      <c r="W46" s="1">
        <f t="shared" si="194"/>
        <v>0</v>
      </c>
      <c r="Y46" s="1">
        <f t="shared" si="195"/>
        <v>0</v>
      </c>
      <c r="AA46" s="1">
        <f t="shared" si="196"/>
        <v>0</v>
      </c>
      <c r="AC46" s="1">
        <f t="shared" si="197"/>
        <v>0</v>
      </c>
      <c r="AE46" s="1">
        <f t="shared" si="247"/>
        <v>0</v>
      </c>
      <c r="AG46" s="1">
        <f t="shared" si="199"/>
        <v>0</v>
      </c>
      <c r="AI46" s="1">
        <f t="shared" si="200"/>
        <v>0</v>
      </c>
      <c r="AK46" s="1">
        <f t="shared" si="201"/>
        <v>0</v>
      </c>
      <c r="AM46" s="1">
        <f t="shared" si="202"/>
        <v>0</v>
      </c>
      <c r="AO46" s="1">
        <f t="shared" si="203"/>
        <v>0</v>
      </c>
      <c r="AQ46" s="1">
        <f t="shared" si="204"/>
        <v>0</v>
      </c>
      <c r="AS46" s="1">
        <f t="shared" si="205"/>
        <v>0</v>
      </c>
      <c r="AU46" s="1">
        <f t="shared" si="206"/>
        <v>0</v>
      </c>
      <c r="AW46" s="1">
        <f t="shared" si="207"/>
        <v>0</v>
      </c>
      <c r="AY46" s="1">
        <f t="shared" si="208"/>
        <v>0</v>
      </c>
      <c r="BA46" s="1">
        <f t="shared" si="209"/>
        <v>0</v>
      </c>
      <c r="BC46" s="1">
        <f t="shared" si="210"/>
        <v>0</v>
      </c>
      <c r="BE46" s="1">
        <f t="shared" si="211"/>
        <v>0</v>
      </c>
      <c r="BG46" s="1">
        <f t="shared" si="212"/>
        <v>0</v>
      </c>
      <c r="BI46" s="1">
        <f t="shared" si="213"/>
        <v>0</v>
      </c>
      <c r="BK46" s="1">
        <f t="shared" si="214"/>
        <v>0</v>
      </c>
      <c r="BM46" s="1">
        <f t="shared" si="215"/>
        <v>0</v>
      </c>
      <c r="BO46" s="1">
        <f t="shared" si="216"/>
        <v>0</v>
      </c>
      <c r="BQ46" s="1">
        <f t="shared" si="217"/>
        <v>0</v>
      </c>
      <c r="BS46" s="1">
        <f t="shared" si="218"/>
        <v>0</v>
      </c>
      <c r="BU46" s="1">
        <f t="shared" si="219"/>
        <v>0</v>
      </c>
      <c r="BW46" s="1">
        <f t="shared" si="220"/>
        <v>0</v>
      </c>
      <c r="BY46" s="1">
        <f t="shared" si="221"/>
        <v>0</v>
      </c>
      <c r="CA46" s="1">
        <f t="shared" si="222"/>
        <v>0</v>
      </c>
      <c r="CC46" s="1">
        <f t="shared" si="223"/>
        <v>0</v>
      </c>
      <c r="CE46" s="1">
        <f t="shared" si="224"/>
        <v>0</v>
      </c>
      <c r="CG46" s="1">
        <f t="shared" si="225"/>
        <v>0</v>
      </c>
      <c r="CI46" s="1">
        <f t="shared" si="226"/>
        <v>0</v>
      </c>
      <c r="CK46" s="1">
        <f t="shared" si="227"/>
        <v>0</v>
      </c>
      <c r="CM46" s="1">
        <f t="shared" si="228"/>
        <v>0</v>
      </c>
      <c r="CO46" s="1">
        <f t="shared" si="229"/>
        <v>0</v>
      </c>
      <c r="CQ46" s="1">
        <f t="shared" si="230"/>
        <v>0</v>
      </c>
      <c r="CS46" s="1">
        <f t="shared" si="231"/>
        <v>0</v>
      </c>
      <c r="CU46" s="1">
        <f t="shared" si="232"/>
        <v>0</v>
      </c>
      <c r="CW46" s="1">
        <f t="shared" si="233"/>
        <v>0</v>
      </c>
      <c r="CY46" s="1">
        <f t="shared" si="234"/>
        <v>0</v>
      </c>
      <c r="DA46" s="1">
        <f t="shared" si="235"/>
        <v>0</v>
      </c>
      <c r="DC46" s="1">
        <f t="shared" si="236"/>
        <v>0</v>
      </c>
      <c r="DE46" s="1">
        <f t="shared" si="237"/>
        <v>0</v>
      </c>
      <c r="DG46" s="1">
        <f t="shared" si="238"/>
        <v>0</v>
      </c>
      <c r="DI46" s="1">
        <f t="shared" si="239"/>
        <v>0</v>
      </c>
      <c r="DK46" s="1">
        <f t="shared" si="240"/>
        <v>0</v>
      </c>
      <c r="DM46" s="1">
        <f t="shared" si="241"/>
        <v>0</v>
      </c>
      <c r="DO46" s="1">
        <f t="shared" si="242"/>
        <v>0</v>
      </c>
      <c r="DQ46" s="1">
        <f t="shared" si="243"/>
        <v>0</v>
      </c>
      <c r="DS46" s="1">
        <f t="shared" si="244"/>
        <v>0</v>
      </c>
      <c r="DU46" s="1">
        <f t="shared" si="245"/>
        <v>0</v>
      </c>
    </row>
    <row r="47" ht="12.75" hidden="1" customHeight="1" outlineLevel="1">
      <c r="A47" t="s">
        <v>61</v>
      </c>
      <c r="D47" s="1">
        <v>6000.0</v>
      </c>
      <c r="G47" s="1">
        <f t="shared" si="186"/>
        <v>6180</v>
      </c>
      <c r="I47" s="1">
        <f t="shared" si="187"/>
        <v>6365.4</v>
      </c>
      <c r="K47" s="1">
        <f t="shared" si="246"/>
        <v>6556.362</v>
      </c>
      <c r="M47" s="1">
        <f t="shared" si="189"/>
        <v>6753.05286</v>
      </c>
      <c r="O47" s="1">
        <f t="shared" si="190"/>
        <v>6955.644446</v>
      </c>
      <c r="Q47" s="1">
        <f t="shared" si="191"/>
        <v>7164.313779</v>
      </c>
      <c r="S47" s="1">
        <f t="shared" si="192"/>
        <v>7379.243193</v>
      </c>
      <c r="U47" s="1">
        <f t="shared" si="193"/>
        <v>7600.620488</v>
      </c>
      <c r="W47" s="1">
        <f t="shared" si="194"/>
        <v>7828.639103</v>
      </c>
      <c r="Y47" s="1">
        <f t="shared" si="195"/>
        <v>8063.498276</v>
      </c>
      <c r="AA47" s="1">
        <f t="shared" si="196"/>
        <v>8305.403224</v>
      </c>
      <c r="AC47" s="1">
        <f t="shared" si="197"/>
        <v>8554.565321</v>
      </c>
      <c r="AE47" s="1">
        <f t="shared" si="247"/>
        <v>8811.202281</v>
      </c>
      <c r="AG47" s="1">
        <f t="shared" si="199"/>
        <v>9075.538349</v>
      </c>
      <c r="AI47" s="1">
        <f t="shared" si="200"/>
        <v>9347.8045</v>
      </c>
      <c r="AK47" s="1">
        <f t="shared" si="201"/>
        <v>9628.238635</v>
      </c>
      <c r="AM47" s="1">
        <f t="shared" si="202"/>
        <v>9917.085794</v>
      </c>
      <c r="AO47" s="1">
        <f t="shared" si="203"/>
        <v>10214.59837</v>
      </c>
      <c r="AQ47" s="1">
        <f t="shared" si="204"/>
        <v>10521.03632</v>
      </c>
      <c r="AS47" s="1">
        <f t="shared" si="205"/>
        <v>10836.66741</v>
      </c>
      <c r="AU47" s="1">
        <f t="shared" si="206"/>
        <v>11161.76743</v>
      </c>
      <c r="AW47" s="1">
        <f t="shared" si="207"/>
        <v>11496.62045</v>
      </c>
      <c r="AY47" s="1">
        <f t="shared" si="208"/>
        <v>11841.51907</v>
      </c>
      <c r="BA47" s="1">
        <f t="shared" si="209"/>
        <v>12196.76464</v>
      </c>
      <c r="BC47" s="1">
        <f t="shared" si="210"/>
        <v>12562.66758</v>
      </c>
      <c r="BE47" s="1">
        <f t="shared" si="211"/>
        <v>12939.54761</v>
      </c>
      <c r="BG47" s="1">
        <f t="shared" si="212"/>
        <v>13327.73403</v>
      </c>
      <c r="BI47" s="1">
        <f t="shared" si="213"/>
        <v>13727.56605</v>
      </c>
      <c r="BK47" s="1">
        <f t="shared" si="214"/>
        <v>14139.39304</v>
      </c>
      <c r="BM47" s="1">
        <f t="shared" si="215"/>
        <v>14563.57483</v>
      </c>
      <c r="BO47" s="1">
        <f t="shared" si="216"/>
        <v>15000.48207</v>
      </c>
      <c r="BQ47" s="1">
        <f t="shared" si="217"/>
        <v>15450.49653</v>
      </c>
      <c r="BS47" s="1">
        <f t="shared" si="218"/>
        <v>15914.01143</v>
      </c>
      <c r="BU47" s="1">
        <f t="shared" si="219"/>
        <v>16391.43177</v>
      </c>
      <c r="BW47" s="1">
        <f t="shared" si="220"/>
        <v>16883.17473</v>
      </c>
      <c r="BY47" s="1">
        <f t="shared" si="221"/>
        <v>17389.66997</v>
      </c>
      <c r="CA47" s="1">
        <f t="shared" si="222"/>
        <v>17911.36007</v>
      </c>
      <c r="CC47" s="1">
        <f t="shared" si="223"/>
        <v>18448.70087</v>
      </c>
      <c r="CE47" s="1">
        <f t="shared" si="224"/>
        <v>19002.1619</v>
      </c>
      <c r="CG47" s="1">
        <f t="shared" si="225"/>
        <v>19572.22675</v>
      </c>
      <c r="CI47" s="1">
        <f t="shared" si="226"/>
        <v>20159.39355</v>
      </c>
      <c r="CK47" s="1">
        <f t="shared" si="227"/>
        <v>20764.17536</v>
      </c>
      <c r="CM47" s="1">
        <f t="shared" si="228"/>
        <v>21387.10062</v>
      </c>
      <c r="CO47" s="1">
        <f t="shared" si="229"/>
        <v>22028.71364</v>
      </c>
      <c r="CQ47" s="1">
        <f t="shared" si="230"/>
        <v>22689.57505</v>
      </c>
      <c r="CS47" s="1">
        <f t="shared" si="231"/>
        <v>23370.2623</v>
      </c>
      <c r="CU47" s="1">
        <f t="shared" si="232"/>
        <v>24071.37017</v>
      </c>
      <c r="CW47" s="1">
        <f t="shared" si="233"/>
        <v>24793.51128</v>
      </c>
      <c r="CY47" s="1">
        <f t="shared" si="234"/>
        <v>25537.31661</v>
      </c>
      <c r="DA47" s="1">
        <f t="shared" si="235"/>
        <v>26303.43611</v>
      </c>
      <c r="DC47" s="1">
        <f t="shared" si="236"/>
        <v>27092.5392</v>
      </c>
      <c r="DE47" s="1">
        <f t="shared" si="237"/>
        <v>27905.31537</v>
      </c>
      <c r="DG47" s="1">
        <f t="shared" si="238"/>
        <v>28742.47483</v>
      </c>
      <c r="DI47" s="1">
        <f t="shared" si="239"/>
        <v>29604.74908</v>
      </c>
      <c r="DK47" s="1">
        <f t="shared" si="240"/>
        <v>30492.89155</v>
      </c>
      <c r="DM47" s="1">
        <f t="shared" si="241"/>
        <v>31407.6783</v>
      </c>
      <c r="DO47" s="1">
        <f t="shared" si="242"/>
        <v>32349.90865</v>
      </c>
      <c r="DQ47" s="1">
        <f t="shared" si="243"/>
        <v>33320.4059</v>
      </c>
      <c r="DS47" s="1">
        <f t="shared" si="244"/>
        <v>34320.01808</v>
      </c>
      <c r="DU47" s="1">
        <f t="shared" si="245"/>
        <v>35349.61862</v>
      </c>
    </row>
    <row r="48" ht="12.75" hidden="1" customHeight="1" outlineLevel="1">
      <c r="A48" t="s">
        <v>63</v>
      </c>
      <c r="D48" s="1">
        <v>3000.0</v>
      </c>
      <c r="G48" s="1">
        <f t="shared" si="186"/>
        <v>3090</v>
      </c>
      <c r="I48" s="1">
        <f t="shared" si="187"/>
        <v>3182.7</v>
      </c>
      <c r="K48" s="1">
        <f t="shared" si="246"/>
        <v>3278.181</v>
      </c>
      <c r="M48" s="1">
        <f t="shared" si="189"/>
        <v>3376.52643</v>
      </c>
      <c r="O48" s="1">
        <f t="shared" si="190"/>
        <v>3477.822223</v>
      </c>
      <c r="Q48" s="1">
        <f t="shared" si="191"/>
        <v>3582.15689</v>
      </c>
      <c r="S48" s="1">
        <f t="shared" si="192"/>
        <v>3689.621596</v>
      </c>
      <c r="U48" s="1">
        <f t="shared" si="193"/>
        <v>3800.310244</v>
      </c>
      <c r="W48" s="1">
        <f t="shared" si="194"/>
        <v>3914.319551</v>
      </c>
      <c r="Y48" s="1">
        <f t="shared" si="195"/>
        <v>4031.749138</v>
      </c>
      <c r="AA48" s="1">
        <f t="shared" si="196"/>
        <v>4152.701612</v>
      </c>
      <c r="AC48" s="1">
        <f t="shared" si="197"/>
        <v>4277.282661</v>
      </c>
      <c r="AE48" s="1">
        <f t="shared" si="247"/>
        <v>4405.60114</v>
      </c>
      <c r="AG48" s="1">
        <f t="shared" si="199"/>
        <v>4537.769175</v>
      </c>
      <c r="AI48" s="1">
        <f t="shared" si="200"/>
        <v>4673.90225</v>
      </c>
      <c r="AK48" s="1">
        <f t="shared" si="201"/>
        <v>4814.119317</v>
      </c>
      <c r="AM48" s="1">
        <f t="shared" si="202"/>
        <v>4958.542897</v>
      </c>
      <c r="AO48" s="1">
        <f t="shared" si="203"/>
        <v>5107.299184</v>
      </c>
      <c r="AQ48" s="1">
        <f t="shared" si="204"/>
        <v>5260.518159</v>
      </c>
      <c r="AS48" s="1">
        <f t="shared" si="205"/>
        <v>5418.333704</v>
      </c>
      <c r="AU48" s="1">
        <f t="shared" si="206"/>
        <v>5580.883715</v>
      </c>
      <c r="AW48" s="1">
        <f t="shared" si="207"/>
        <v>5748.310227</v>
      </c>
      <c r="AY48" s="1">
        <f t="shared" si="208"/>
        <v>5920.759533</v>
      </c>
      <c r="BA48" s="1">
        <f t="shared" si="209"/>
        <v>6098.382319</v>
      </c>
      <c r="BC48" s="1">
        <f t="shared" si="210"/>
        <v>6281.333789</v>
      </c>
      <c r="BE48" s="1">
        <f t="shared" si="211"/>
        <v>6469.773803</v>
      </c>
      <c r="BG48" s="1">
        <f t="shared" si="212"/>
        <v>6663.867017</v>
      </c>
      <c r="BI48" s="1">
        <f t="shared" si="213"/>
        <v>6863.783027</v>
      </c>
      <c r="BK48" s="1">
        <f t="shared" si="214"/>
        <v>7069.696518</v>
      </c>
      <c r="BM48" s="1">
        <f t="shared" si="215"/>
        <v>7281.787414</v>
      </c>
      <c r="BO48" s="1">
        <f t="shared" si="216"/>
        <v>7500.241036</v>
      </c>
      <c r="BQ48" s="1">
        <f t="shared" si="217"/>
        <v>7725.248267</v>
      </c>
      <c r="BS48" s="1">
        <f t="shared" si="218"/>
        <v>7957.005715</v>
      </c>
      <c r="BU48" s="1">
        <f t="shared" si="219"/>
        <v>8195.715887</v>
      </c>
      <c r="BW48" s="1">
        <f t="shared" si="220"/>
        <v>8441.587363</v>
      </c>
      <c r="BY48" s="1">
        <f t="shared" si="221"/>
        <v>8694.834984</v>
      </c>
      <c r="CA48" s="1">
        <f t="shared" si="222"/>
        <v>8955.680034</v>
      </c>
      <c r="CC48" s="1">
        <f t="shared" si="223"/>
        <v>9224.350435</v>
      </c>
      <c r="CE48" s="1">
        <f t="shared" si="224"/>
        <v>9501.080948</v>
      </c>
      <c r="CG48" s="1">
        <f t="shared" si="225"/>
        <v>9786.113376</v>
      </c>
      <c r="CI48" s="1">
        <f t="shared" si="226"/>
        <v>10079.69678</v>
      </c>
      <c r="CK48" s="1">
        <f t="shared" si="227"/>
        <v>10382.08768</v>
      </c>
      <c r="CM48" s="1">
        <f t="shared" si="228"/>
        <v>10693.55031</v>
      </c>
      <c r="CO48" s="1">
        <f t="shared" si="229"/>
        <v>11014.35682</v>
      </c>
      <c r="CQ48" s="1">
        <f t="shared" si="230"/>
        <v>11344.78752</v>
      </c>
      <c r="CS48" s="1">
        <f t="shared" si="231"/>
        <v>11685.13115</v>
      </c>
      <c r="CU48" s="1">
        <f t="shared" si="232"/>
        <v>12035.68509</v>
      </c>
      <c r="CW48" s="1">
        <f t="shared" si="233"/>
        <v>12396.75564</v>
      </c>
      <c r="CY48" s="1">
        <f t="shared" si="234"/>
        <v>12768.65831</v>
      </c>
      <c r="DA48" s="1">
        <f t="shared" si="235"/>
        <v>13151.71806</v>
      </c>
      <c r="DC48" s="1">
        <f t="shared" si="236"/>
        <v>13546.2696</v>
      </c>
      <c r="DE48" s="1">
        <f t="shared" si="237"/>
        <v>13952.65769</v>
      </c>
      <c r="DG48" s="1">
        <f t="shared" si="238"/>
        <v>14371.23742</v>
      </c>
      <c r="DI48" s="1">
        <f t="shared" si="239"/>
        <v>14802.37454</v>
      </c>
      <c r="DK48" s="1">
        <f t="shared" si="240"/>
        <v>15246.44577</v>
      </c>
      <c r="DM48" s="1">
        <f t="shared" si="241"/>
        <v>15703.83915</v>
      </c>
      <c r="DO48" s="1">
        <f t="shared" si="242"/>
        <v>16174.95432</v>
      </c>
      <c r="DQ48" s="1">
        <f t="shared" si="243"/>
        <v>16660.20295</v>
      </c>
      <c r="DS48" s="1">
        <f t="shared" si="244"/>
        <v>17160.00904</v>
      </c>
      <c r="DU48" s="1">
        <f t="shared" si="245"/>
        <v>17674.80931</v>
      </c>
    </row>
    <row r="49" ht="12.75" hidden="1" customHeight="1" outlineLevel="1">
      <c r="A49" t="s">
        <v>65</v>
      </c>
      <c r="D49" s="1">
        <v>11700.0</v>
      </c>
      <c r="G49" s="1">
        <f t="shared" si="186"/>
        <v>12051</v>
      </c>
      <c r="I49" s="1">
        <f t="shared" si="187"/>
        <v>12412.53</v>
      </c>
      <c r="K49" s="1">
        <f t="shared" si="246"/>
        <v>12784.9059</v>
      </c>
      <c r="M49" s="1">
        <f t="shared" si="189"/>
        <v>13168.45308</v>
      </c>
      <c r="O49" s="1">
        <f t="shared" si="190"/>
        <v>13563.50667</v>
      </c>
      <c r="Q49" s="1">
        <f t="shared" si="191"/>
        <v>13970.41187</v>
      </c>
      <c r="S49" s="1">
        <f t="shared" si="192"/>
        <v>14389.52423</v>
      </c>
      <c r="U49" s="1">
        <f t="shared" si="193"/>
        <v>14821.20995</v>
      </c>
      <c r="W49" s="1">
        <f t="shared" si="194"/>
        <v>15265.84625</v>
      </c>
      <c r="Y49" s="1">
        <f t="shared" si="195"/>
        <v>15723.82164</v>
      </c>
      <c r="AA49" s="1">
        <f t="shared" si="196"/>
        <v>16195.53629</v>
      </c>
      <c r="AC49" s="1">
        <f t="shared" si="197"/>
        <v>16681.40238</v>
      </c>
      <c r="AE49" s="1">
        <f t="shared" si="247"/>
        <v>17181.84445</v>
      </c>
      <c r="AG49" s="1">
        <f t="shared" si="199"/>
        <v>17697.29978</v>
      </c>
      <c r="AI49" s="1">
        <f t="shared" si="200"/>
        <v>18228.21877</v>
      </c>
      <c r="AK49" s="1">
        <f t="shared" si="201"/>
        <v>18775.06534</v>
      </c>
      <c r="AM49" s="1">
        <f t="shared" si="202"/>
        <v>19338.3173</v>
      </c>
      <c r="AO49" s="1">
        <f t="shared" si="203"/>
        <v>19918.46682</v>
      </c>
      <c r="AQ49" s="1">
        <f t="shared" si="204"/>
        <v>20516.02082</v>
      </c>
      <c r="AS49" s="1">
        <f t="shared" si="205"/>
        <v>21131.50145</v>
      </c>
      <c r="AU49" s="1">
        <f t="shared" si="206"/>
        <v>21765.44649</v>
      </c>
      <c r="AW49" s="1">
        <f t="shared" si="207"/>
        <v>22418.40988</v>
      </c>
      <c r="AY49" s="1">
        <f t="shared" si="208"/>
        <v>23090.96218</v>
      </c>
      <c r="BA49" s="1">
        <f t="shared" si="209"/>
        <v>23783.69105</v>
      </c>
      <c r="BC49" s="1">
        <f t="shared" si="210"/>
        <v>24497.20178</v>
      </c>
      <c r="BE49" s="1">
        <f t="shared" si="211"/>
        <v>25232.11783</v>
      </c>
      <c r="BG49" s="1">
        <f t="shared" si="212"/>
        <v>25989.08137</v>
      </c>
      <c r="BI49" s="1">
        <f t="shared" si="213"/>
        <v>26768.75381</v>
      </c>
      <c r="BK49" s="1">
        <f t="shared" si="214"/>
        <v>27571.81642</v>
      </c>
      <c r="BM49" s="1">
        <f t="shared" si="215"/>
        <v>28398.97091</v>
      </c>
      <c r="BO49" s="1">
        <f t="shared" si="216"/>
        <v>29250.94004</v>
      </c>
      <c r="BQ49" s="1">
        <f t="shared" si="217"/>
        <v>30128.46824</v>
      </c>
      <c r="BS49" s="1">
        <f t="shared" si="218"/>
        <v>31032.32229</v>
      </c>
      <c r="BU49" s="1">
        <f t="shared" si="219"/>
        <v>31963.29196</v>
      </c>
      <c r="BW49" s="1">
        <f t="shared" si="220"/>
        <v>32922.19072</v>
      </c>
      <c r="BY49" s="1">
        <f t="shared" si="221"/>
        <v>33909.85644</v>
      </c>
      <c r="CA49" s="1">
        <f t="shared" si="222"/>
        <v>34927.15213</v>
      </c>
      <c r="CC49" s="1">
        <f t="shared" si="223"/>
        <v>35974.96669</v>
      </c>
      <c r="CE49" s="1">
        <f t="shared" si="224"/>
        <v>37054.2157</v>
      </c>
      <c r="CG49" s="1">
        <f t="shared" si="225"/>
        <v>38165.84217</v>
      </c>
      <c r="CI49" s="1">
        <f t="shared" si="226"/>
        <v>39310.81743</v>
      </c>
      <c r="CK49" s="1">
        <f t="shared" si="227"/>
        <v>40490.14195</v>
      </c>
      <c r="CM49" s="1">
        <f t="shared" si="228"/>
        <v>41704.84621</v>
      </c>
      <c r="CO49" s="1">
        <f t="shared" si="229"/>
        <v>42955.9916</v>
      </c>
      <c r="CQ49" s="1">
        <f t="shared" si="230"/>
        <v>44244.67135</v>
      </c>
      <c r="CS49" s="1">
        <f t="shared" si="231"/>
        <v>45572.01149</v>
      </c>
      <c r="CU49" s="1">
        <f t="shared" si="232"/>
        <v>46939.17183</v>
      </c>
      <c r="CW49" s="1">
        <f t="shared" si="233"/>
        <v>48347.34699</v>
      </c>
      <c r="CY49" s="1">
        <f t="shared" si="234"/>
        <v>49797.7674</v>
      </c>
      <c r="DA49" s="1">
        <f t="shared" si="235"/>
        <v>51291.70042</v>
      </c>
      <c r="DC49" s="1">
        <f t="shared" si="236"/>
        <v>52830.45143</v>
      </c>
      <c r="DE49" s="1">
        <f t="shared" si="237"/>
        <v>54415.36497</v>
      </c>
      <c r="DG49" s="1">
        <f t="shared" si="238"/>
        <v>56047.82592</v>
      </c>
      <c r="DI49" s="1">
        <f t="shared" si="239"/>
        <v>57729.2607</v>
      </c>
      <c r="DK49" s="1">
        <f t="shared" si="240"/>
        <v>59461.13852</v>
      </c>
      <c r="DM49" s="1">
        <f t="shared" si="241"/>
        <v>61244.97268</v>
      </c>
      <c r="DO49" s="1">
        <f t="shared" si="242"/>
        <v>63082.32186</v>
      </c>
      <c r="DQ49" s="1">
        <f t="shared" si="243"/>
        <v>64974.79151</v>
      </c>
      <c r="DS49" s="1">
        <f t="shared" si="244"/>
        <v>66924.03526</v>
      </c>
      <c r="DU49" s="1">
        <f t="shared" si="245"/>
        <v>68931.75632</v>
      </c>
    </row>
    <row r="50" ht="12.75" customHeight="1" collapsed="1">
      <c r="A50" s="34" t="s">
        <v>66</v>
      </c>
      <c r="B50" s="35"/>
      <c r="C50" s="35"/>
      <c r="D50" s="37">
        <f>SUM(D35:D49)</f>
        <v>72425</v>
      </c>
      <c r="E50" s="35"/>
      <c r="F50" s="35"/>
      <c r="G50" s="37">
        <f>SUM(G35:G49)</f>
        <v>74597.75</v>
      </c>
      <c r="H50" s="34"/>
      <c r="I50" s="37">
        <f>SUM(I35:I49)</f>
        <v>76835.6825</v>
      </c>
      <c r="J50" s="35"/>
      <c r="K50" s="37">
        <f>SUM(K35:K49)</f>
        <v>70398.93698</v>
      </c>
      <c r="L50" s="35"/>
      <c r="M50" s="37">
        <f>SUM(M35:M49)</f>
        <v>72510.90508</v>
      </c>
      <c r="N50" s="35"/>
      <c r="O50" s="37">
        <f>SUM(O35:O49)</f>
        <v>74686.23224</v>
      </c>
      <c r="P50" s="35"/>
      <c r="Q50" s="37">
        <f>SUM(Q35:Q49)</f>
        <v>76926.8192</v>
      </c>
      <c r="R50" s="35"/>
      <c r="S50" s="37">
        <f>SUM(S35:S49)</f>
        <v>79234.62378</v>
      </c>
      <c r="T50" s="35"/>
      <c r="U50" s="37">
        <f>SUM(U35:U49)</f>
        <v>81611.66249</v>
      </c>
      <c r="V50" s="35"/>
      <c r="W50" s="37">
        <f>SUM(W35:W49)</f>
        <v>84060.01237</v>
      </c>
      <c r="X50" s="35"/>
      <c r="Y50" s="37">
        <f>SUM(Y35:Y49)</f>
        <v>86581.81274</v>
      </c>
      <c r="Z50" s="35"/>
      <c r="AA50" s="37">
        <f>SUM(AA35:AA49)</f>
        <v>89179.26712</v>
      </c>
      <c r="AB50" s="35"/>
      <c r="AC50" s="37">
        <f>SUM(AC35:AC49)</f>
        <v>91854.64514</v>
      </c>
      <c r="AD50" s="35"/>
      <c r="AE50" s="37">
        <f>SUM(AE35:AE49)</f>
        <v>99610.28449</v>
      </c>
      <c r="AF50" s="35"/>
      <c r="AG50" s="37">
        <f>SUM(AG35:AG49)</f>
        <v>102598.593</v>
      </c>
      <c r="AH50" s="35"/>
      <c r="AI50" s="37">
        <f>SUM(AI35:AI49)</f>
        <v>105676.5508</v>
      </c>
      <c r="AJ50" s="35"/>
      <c r="AK50" s="37">
        <f>SUM(AK35:AK49)</f>
        <v>108846.8473</v>
      </c>
      <c r="AL50" s="35"/>
      <c r="AM50" s="37">
        <f>SUM(AM35:AM49)</f>
        <v>112112.2528</v>
      </c>
      <c r="AN50" s="35"/>
      <c r="AO50" s="37">
        <f>SUM(AO35:AO49)</f>
        <v>115475.6203</v>
      </c>
      <c r="AP50" s="35"/>
      <c r="AQ50" s="37">
        <f>SUM(AQ35:AQ49)</f>
        <v>118939.889</v>
      </c>
      <c r="AR50" s="35"/>
      <c r="AS50" s="37">
        <f>SUM(AS35:AS49)</f>
        <v>122508.0856</v>
      </c>
      <c r="AT50" s="35"/>
      <c r="AU50" s="37">
        <f>SUM(AU35:AU49)</f>
        <v>126183.3282</v>
      </c>
      <c r="AV50" s="35"/>
      <c r="AW50" s="37">
        <f>SUM(AW35:AW49)</f>
        <v>129968.828</v>
      </c>
      <c r="AX50" s="35"/>
      <c r="AY50" s="37">
        <f>SUM(AY35:AY49)</f>
        <v>133867.8929</v>
      </c>
      <c r="AZ50" s="35"/>
      <c r="BA50" s="37">
        <f>SUM(BA35:BA49)</f>
        <v>137883.9297</v>
      </c>
      <c r="BB50" s="35"/>
      <c r="BC50" s="37">
        <f>SUM(BC35:BC49)</f>
        <v>142020.4476</v>
      </c>
      <c r="BD50" s="35"/>
      <c r="BE50" s="37">
        <f>SUM(BE35:BE49)</f>
        <v>146281.061</v>
      </c>
      <c r="BF50" s="35"/>
      <c r="BG50" s="37">
        <f>SUM(BG35:BG49)</f>
        <v>150669.4928</v>
      </c>
      <c r="BH50" s="35"/>
      <c r="BI50" s="37">
        <f>SUM(BI35:BI49)</f>
        <v>155189.5776</v>
      </c>
      <c r="BJ50" s="35"/>
      <c r="BK50" s="37">
        <f>SUM(BK35:BK49)</f>
        <v>159845.2649</v>
      </c>
      <c r="BL50" s="35"/>
      <c r="BM50" s="37">
        <f>SUM(BM35:BM49)</f>
        <v>164640.6229</v>
      </c>
      <c r="BN50" s="35"/>
      <c r="BO50" s="37">
        <f>SUM(BO35:BO49)</f>
        <v>169579.8416</v>
      </c>
      <c r="BP50" s="35"/>
      <c r="BQ50" s="37">
        <f>SUM(BQ35:BQ49)</f>
        <v>174667.2368</v>
      </c>
      <c r="BR50" s="35"/>
      <c r="BS50" s="37">
        <f>SUM(BS35:BS49)</f>
        <v>179907.2539</v>
      </c>
      <c r="BT50" s="35"/>
      <c r="BU50" s="37">
        <f>SUM(BU35:BU49)</f>
        <v>185304.4715</v>
      </c>
      <c r="BV50" s="35"/>
      <c r="BW50" s="37">
        <f>SUM(BW35:BW49)</f>
        <v>190863.6057</v>
      </c>
      <c r="BX50" s="35"/>
      <c r="BY50" s="37">
        <f>SUM(BY35:BY49)</f>
        <v>196589.5138</v>
      </c>
      <c r="BZ50" s="35"/>
      <c r="CA50" s="37">
        <f>SUM(CA35:CA49)</f>
        <v>202487.1993</v>
      </c>
      <c r="CB50" s="35"/>
      <c r="CC50" s="37">
        <f>SUM(CC35:CC49)</f>
        <v>208561.8152</v>
      </c>
      <c r="CD50" s="35"/>
      <c r="CE50" s="37">
        <f>SUM(CE35:CE49)</f>
        <v>214818.6697</v>
      </c>
      <c r="CF50" s="35"/>
      <c r="CG50" s="37">
        <f>SUM(CG35:CG49)</f>
        <v>221263.2298</v>
      </c>
      <c r="CH50" s="35"/>
      <c r="CI50" s="37">
        <f>SUM(CI35:CI49)</f>
        <v>227901.1267</v>
      </c>
      <c r="CJ50" s="35"/>
      <c r="CK50" s="37">
        <f>SUM(CK35:CK49)</f>
        <v>234738.1605</v>
      </c>
      <c r="CL50" s="35"/>
      <c r="CM50" s="37">
        <f>SUM(CM35:CM49)</f>
        <v>241780.3053</v>
      </c>
      <c r="CN50" s="35"/>
      <c r="CO50" s="37">
        <f>SUM(CO35:CO49)</f>
        <v>249033.7144</v>
      </c>
      <c r="CP50" s="35"/>
      <c r="CQ50" s="37">
        <f>SUM(CQ35:CQ49)</f>
        <v>256504.7259</v>
      </c>
      <c r="CR50" s="35"/>
      <c r="CS50" s="37">
        <f>SUM(CS35:CS49)</f>
        <v>264199.8677</v>
      </c>
      <c r="CT50" s="35"/>
      <c r="CU50" s="37">
        <f>SUM(CU35:CU49)</f>
        <v>272125.8637</v>
      </c>
      <c r="CV50" s="35"/>
      <c r="CW50" s="37">
        <f>SUM(CW35:CW49)</f>
        <v>280289.6396</v>
      </c>
      <c r="CX50" s="35"/>
      <c r="CY50" s="37">
        <f>SUM(CY35:CY49)</f>
        <v>288698.3288</v>
      </c>
      <c r="CZ50" s="35"/>
      <c r="DA50" s="37">
        <f>SUM(DA35:DA49)</f>
        <v>297359.2786</v>
      </c>
      <c r="DB50" s="35"/>
      <c r="DC50" s="37">
        <f>SUM(DC35:DC49)</f>
        <v>306280.057</v>
      </c>
      <c r="DD50" s="35"/>
      <c r="DE50" s="37">
        <f>SUM(DE35:DE49)</f>
        <v>315468.4587</v>
      </c>
      <c r="DF50" s="35"/>
      <c r="DG50" s="37">
        <f>SUM(DG35:DG49)</f>
        <v>324932.5125</v>
      </c>
      <c r="DH50" s="35"/>
      <c r="DI50" s="37">
        <f>SUM(DI35:DI49)</f>
        <v>334680.4878</v>
      </c>
      <c r="DJ50" s="35"/>
      <c r="DK50" s="37">
        <f>SUM(DK35:DK49)</f>
        <v>344720.9025</v>
      </c>
      <c r="DL50" s="35"/>
      <c r="DM50" s="37">
        <f>SUM(DM35:DM49)</f>
        <v>355062.5296</v>
      </c>
      <c r="DN50" s="35"/>
      <c r="DO50" s="37">
        <f>SUM(DO35:DO49)</f>
        <v>365714.4054</v>
      </c>
      <c r="DP50" s="35"/>
      <c r="DQ50" s="37">
        <f>SUM(DQ35:DQ49)</f>
        <v>376685.8376</v>
      </c>
      <c r="DR50" s="35"/>
      <c r="DS50" s="37">
        <f>SUM(DS35:DS49)</f>
        <v>387986.4127</v>
      </c>
      <c r="DT50" s="35"/>
      <c r="DU50" s="37">
        <f>SUM(DU35:DU49)</f>
        <v>399626.0051</v>
      </c>
    </row>
    <row r="51" ht="12.75" customHeight="1">
      <c r="D51" s="1"/>
    </row>
    <row r="52" ht="12.75" customHeight="1">
      <c r="A52" s="5" t="s">
        <v>67</v>
      </c>
      <c r="B52" s="42"/>
      <c r="C52" s="42"/>
      <c r="D52" s="43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</row>
    <row r="53" ht="12.75" hidden="1" customHeight="1" outlineLevel="1">
      <c r="A53" t="s">
        <v>68</v>
      </c>
      <c r="D53" s="1">
        <v>42000.0</v>
      </c>
      <c r="G53" s="1">
        <f t="shared" ref="G53:G62" si="248">(D53*$F$2)</f>
        <v>43260</v>
      </c>
      <c r="I53" s="1">
        <f t="shared" ref="I53:I62" si="249">(G53*$F$2)</f>
        <v>44557.8</v>
      </c>
      <c r="K53" s="1">
        <f t="shared" ref="K53:K62" si="250">(I53*$F$2)</f>
        <v>45894.534</v>
      </c>
      <c r="M53" s="1">
        <f t="shared" ref="M53:M62" si="251">(K53*$F$2)</f>
        <v>47271.37002</v>
      </c>
      <c r="O53" s="1">
        <f t="shared" ref="O53:O62" si="252">(M53*$F$2)</f>
        <v>48689.51112</v>
      </c>
      <c r="Q53" s="1">
        <f t="shared" ref="Q53:Q62" si="253">(O53*$F$2)</f>
        <v>50150.19645</v>
      </c>
      <c r="S53" s="1">
        <f t="shared" ref="S53:S62" si="254">(Q53*$F$2)</f>
        <v>51654.70235</v>
      </c>
      <c r="U53" s="1">
        <f t="shared" ref="U53:U62" si="255">(S53*$F$2)</f>
        <v>53204.34342</v>
      </c>
      <c r="W53" s="1">
        <f t="shared" ref="W53:W62" si="256">(U53*$F$2)</f>
        <v>54800.47372</v>
      </c>
      <c r="Y53" s="1">
        <f t="shared" ref="Y53:Y62" si="257">(W53*$F$2)</f>
        <v>56444.48793</v>
      </c>
      <c r="AA53" s="1">
        <f t="shared" ref="AA53:AA62" si="258">(Y53*$F$2)</f>
        <v>58137.82257</v>
      </c>
      <c r="AC53" s="1">
        <f t="shared" ref="AC53:AC62" si="259">(AA53*$F$2)</f>
        <v>59881.95725</v>
      </c>
      <c r="AE53" s="1">
        <f t="shared" ref="AE53:AE62" si="260">(AC53*$F$2)</f>
        <v>61678.41596</v>
      </c>
      <c r="AG53" s="1">
        <f t="shared" ref="AG53:AG62" si="261">(AE53*$F$2)</f>
        <v>63528.76844</v>
      </c>
      <c r="AI53" s="1">
        <f t="shared" ref="AI53:AI62" si="262">(AG53*$F$2)</f>
        <v>65434.6315</v>
      </c>
      <c r="AK53" s="1">
        <f t="shared" ref="AK53:AK62" si="263">(AI53*$F$2)</f>
        <v>67397.67044</v>
      </c>
      <c r="AM53" s="1">
        <f t="shared" ref="AM53:AM62" si="264">(AK53*$F$2)</f>
        <v>69419.60056</v>
      </c>
      <c r="AO53" s="1">
        <f t="shared" ref="AO53:AO62" si="265">(AM53*$F$2)</f>
        <v>71502.18857</v>
      </c>
      <c r="AQ53" s="1">
        <f t="shared" ref="AQ53:AQ62" si="266">(AO53*$F$2)</f>
        <v>73647.25423</v>
      </c>
      <c r="AS53" s="1">
        <f t="shared" ref="AS53:AS62" si="267">(AQ53*$F$2)</f>
        <v>75856.67186</v>
      </c>
      <c r="AU53" s="1">
        <f t="shared" ref="AU53:AU62" si="268">(AS53*$F$2)</f>
        <v>78132.37201</v>
      </c>
      <c r="AW53" s="1">
        <f t="shared" ref="AW53:AW62" si="269">(AU53*$F$2)</f>
        <v>80476.34317</v>
      </c>
      <c r="AY53" s="1">
        <f t="shared" ref="AY53:AY62" si="270">(AW53*$F$2)</f>
        <v>82890.63347</v>
      </c>
      <c r="BA53" s="1">
        <f t="shared" ref="BA53:BA62" si="271">(AY53*$F$2)</f>
        <v>85377.35247</v>
      </c>
      <c r="BC53" s="1">
        <f t="shared" ref="BC53:BC62" si="272">(BA53*$F$2)</f>
        <v>87938.67305</v>
      </c>
      <c r="BE53" s="1">
        <f t="shared" ref="BE53:BE62" si="273">(BC53*$F$2)</f>
        <v>90576.83324</v>
      </c>
      <c r="BG53" s="1">
        <f t="shared" ref="BG53:BG62" si="274">(BE53*$F$2)</f>
        <v>93294.13823</v>
      </c>
      <c r="BI53" s="1">
        <f t="shared" ref="BI53:BI62" si="275">(BG53*$F$2)</f>
        <v>96092.96238</v>
      </c>
      <c r="BK53" s="1">
        <f t="shared" ref="BK53:BK62" si="276">(BI53*$F$2)</f>
        <v>98975.75125</v>
      </c>
      <c r="BM53" s="1">
        <f t="shared" ref="BM53:BM62" si="277">(BK53*$F$2)</f>
        <v>101945.0238</v>
      </c>
      <c r="BO53" s="1">
        <f t="shared" ref="BO53:BO62" si="278">(BM53*$F$2)</f>
        <v>105003.3745</v>
      </c>
      <c r="BQ53" s="1">
        <f t="shared" ref="BQ53:BQ62" si="279">(BO53*$F$2)</f>
        <v>108153.4757</v>
      </c>
      <c r="BS53" s="1">
        <f t="shared" ref="BS53:BS62" si="280">(BQ53*$F$2)</f>
        <v>111398.08</v>
      </c>
      <c r="BU53" s="1">
        <f t="shared" ref="BU53:BU62" si="281">(BS53*$F$2)</f>
        <v>114740.0224</v>
      </c>
      <c r="BW53" s="1">
        <f t="shared" ref="BW53:BW62" si="282">(BU53*$F$2)</f>
        <v>118182.2231</v>
      </c>
      <c r="BY53" s="1">
        <f t="shared" ref="BY53:BY62" si="283">(BW53*$F$2)</f>
        <v>121727.6898</v>
      </c>
      <c r="CA53" s="1">
        <f t="shared" ref="CA53:CA62" si="284">(BY53*$F$2)</f>
        <v>125379.5205</v>
      </c>
      <c r="CC53" s="1">
        <f t="shared" ref="CC53:CC62" si="285">(CA53*$F$2)</f>
        <v>129140.9061</v>
      </c>
      <c r="CE53" s="1">
        <f t="shared" ref="CE53:CE62" si="286">(CC53*$F$2)</f>
        <v>133015.1333</v>
      </c>
      <c r="CG53" s="1">
        <f t="shared" ref="CG53:CG62" si="287">(CE53*$F$2)</f>
        <v>137005.5873</v>
      </c>
      <c r="CI53" s="1">
        <f t="shared" ref="CI53:CI62" si="288">(CG53*$F$2)</f>
        <v>141115.7549</v>
      </c>
      <c r="CK53" s="1">
        <f t="shared" ref="CK53:CK62" si="289">(CI53*$F$2)</f>
        <v>145349.2275</v>
      </c>
      <c r="CM53" s="1">
        <f t="shared" ref="CM53:CM62" si="290">(CK53*$F$2)</f>
        <v>149709.7044</v>
      </c>
      <c r="CO53" s="1">
        <f t="shared" ref="CO53:CO62" si="291">(CM53*$F$2)</f>
        <v>154200.9955</v>
      </c>
      <c r="CQ53" s="1">
        <f t="shared" ref="CQ53:CQ62" si="292">(CO53*$F$2)</f>
        <v>158827.0253</v>
      </c>
      <c r="CS53" s="1">
        <f t="shared" ref="CS53:CS62" si="293">(CQ53*$F$2)</f>
        <v>163591.8361</v>
      </c>
      <c r="CU53" s="1">
        <f t="shared" ref="CU53:CU62" si="294">(CS53*$F$2)</f>
        <v>168499.5912</v>
      </c>
      <c r="CW53" s="1">
        <f t="shared" ref="CW53:CW62" si="295">(CU53*$F$2)</f>
        <v>173554.5789</v>
      </c>
      <c r="CY53" s="1">
        <f t="shared" ref="CY53:CY62" si="296">(CW53*$F$2)</f>
        <v>178761.2163</v>
      </c>
      <c r="DA53" s="1">
        <f t="shared" ref="DA53:DA62" si="297">(CY53*$F$2)</f>
        <v>184124.0528</v>
      </c>
      <c r="DC53" s="1">
        <f t="shared" ref="DC53:DC62" si="298">(DA53*$F$2)</f>
        <v>189647.7744</v>
      </c>
      <c r="DE53" s="1">
        <f t="shared" ref="DE53:DE62" si="299">(DC53*$F$2)</f>
        <v>195337.2076</v>
      </c>
      <c r="DG53" s="1">
        <f t="shared" ref="DG53:DG62" si="300">(DE53*$F$2)</f>
        <v>201197.3238</v>
      </c>
      <c r="DI53" s="1">
        <f t="shared" ref="DI53:DI62" si="301">(DG53*$F$2)</f>
        <v>207233.2435</v>
      </c>
      <c r="DK53" s="1">
        <f t="shared" ref="DK53:DK62" si="302">(DI53*$F$2)</f>
        <v>213450.2408</v>
      </c>
      <c r="DM53" s="1">
        <f t="shared" ref="DM53:DM62" si="303">(DK53*$F$2)</f>
        <v>219853.7481</v>
      </c>
      <c r="DO53" s="1">
        <f t="shared" ref="DO53:DO62" si="304">(DM53*$F$2)</f>
        <v>226449.3605</v>
      </c>
      <c r="DQ53" s="1">
        <f t="shared" ref="DQ53:DQ62" si="305">(DO53*$F$2)</f>
        <v>233242.8413</v>
      </c>
      <c r="DS53" s="1">
        <f t="shared" ref="DS53:DS62" si="306">(DQ53*$F$2)</f>
        <v>240240.1266</v>
      </c>
      <c r="DU53" s="1">
        <f t="shared" ref="DU53:DU62" si="307">(DS53*$F$2)</f>
        <v>247447.3304</v>
      </c>
    </row>
    <row r="54" ht="12.75" hidden="1" customHeight="1" outlineLevel="1">
      <c r="A54" t="s">
        <v>70</v>
      </c>
      <c r="D54" s="1">
        <v>600.0</v>
      </c>
      <c r="G54" s="1">
        <f t="shared" si="248"/>
        <v>618</v>
      </c>
      <c r="I54" s="1">
        <f t="shared" si="249"/>
        <v>636.54</v>
      </c>
      <c r="K54" s="1">
        <f t="shared" si="250"/>
        <v>655.6362</v>
      </c>
      <c r="M54" s="1">
        <f t="shared" si="251"/>
        <v>675.305286</v>
      </c>
      <c r="O54" s="1">
        <f t="shared" si="252"/>
        <v>695.5644446</v>
      </c>
      <c r="Q54" s="1">
        <f t="shared" si="253"/>
        <v>716.4313779</v>
      </c>
      <c r="S54" s="1">
        <f t="shared" si="254"/>
        <v>737.9243193</v>
      </c>
      <c r="U54" s="1">
        <f t="shared" si="255"/>
        <v>760.0620488</v>
      </c>
      <c r="W54" s="1">
        <f t="shared" si="256"/>
        <v>782.8639103</v>
      </c>
      <c r="Y54" s="1">
        <f t="shared" si="257"/>
        <v>806.3498276</v>
      </c>
      <c r="AA54" s="1">
        <f t="shared" si="258"/>
        <v>830.5403224</v>
      </c>
      <c r="AC54" s="1">
        <f t="shared" si="259"/>
        <v>855.4565321</v>
      </c>
      <c r="AE54" s="1">
        <f t="shared" si="260"/>
        <v>881.1202281</v>
      </c>
      <c r="AG54" s="1">
        <f t="shared" si="261"/>
        <v>907.5538349</v>
      </c>
      <c r="AI54" s="1">
        <f t="shared" si="262"/>
        <v>934.78045</v>
      </c>
      <c r="AK54" s="1">
        <f t="shared" si="263"/>
        <v>962.8238635</v>
      </c>
      <c r="AM54" s="1">
        <f t="shared" si="264"/>
        <v>991.7085794</v>
      </c>
      <c r="AO54" s="1">
        <f t="shared" si="265"/>
        <v>1021.459837</v>
      </c>
      <c r="AQ54" s="1">
        <f t="shared" si="266"/>
        <v>1052.103632</v>
      </c>
      <c r="AS54" s="1">
        <f t="shared" si="267"/>
        <v>1083.666741</v>
      </c>
      <c r="AU54" s="1">
        <f t="shared" si="268"/>
        <v>1116.176743</v>
      </c>
      <c r="AW54" s="1">
        <f t="shared" si="269"/>
        <v>1149.662045</v>
      </c>
      <c r="AY54" s="1">
        <f t="shared" si="270"/>
        <v>1184.151907</v>
      </c>
      <c r="BA54" s="1">
        <f t="shared" si="271"/>
        <v>1219.676464</v>
      </c>
      <c r="BC54" s="1">
        <f t="shared" si="272"/>
        <v>1256.266758</v>
      </c>
      <c r="BE54" s="1">
        <f t="shared" si="273"/>
        <v>1293.954761</v>
      </c>
      <c r="BG54" s="1">
        <f t="shared" si="274"/>
        <v>1332.773403</v>
      </c>
      <c r="BI54" s="1">
        <f t="shared" si="275"/>
        <v>1372.756605</v>
      </c>
      <c r="BK54" s="1">
        <f t="shared" si="276"/>
        <v>1413.939304</v>
      </c>
      <c r="BM54" s="1">
        <f t="shared" si="277"/>
        <v>1456.357483</v>
      </c>
      <c r="BO54" s="1">
        <f t="shared" si="278"/>
        <v>1500.048207</v>
      </c>
      <c r="BQ54" s="1">
        <f t="shared" si="279"/>
        <v>1545.049653</v>
      </c>
      <c r="BS54" s="1">
        <f t="shared" si="280"/>
        <v>1591.401143</v>
      </c>
      <c r="BU54" s="1">
        <f t="shared" si="281"/>
        <v>1639.143177</v>
      </c>
      <c r="BW54" s="1">
        <f t="shared" si="282"/>
        <v>1688.317473</v>
      </c>
      <c r="BY54" s="1">
        <f t="shared" si="283"/>
        <v>1738.966997</v>
      </c>
      <c r="CA54" s="1">
        <f t="shared" si="284"/>
        <v>1791.136007</v>
      </c>
      <c r="CC54" s="1">
        <f t="shared" si="285"/>
        <v>1844.870087</v>
      </c>
      <c r="CE54" s="1">
        <f t="shared" si="286"/>
        <v>1900.21619</v>
      </c>
      <c r="CG54" s="1">
        <f t="shared" si="287"/>
        <v>1957.222675</v>
      </c>
      <c r="CI54" s="1">
        <f t="shared" si="288"/>
        <v>2015.939355</v>
      </c>
      <c r="CK54" s="1">
        <f t="shared" si="289"/>
        <v>2076.417536</v>
      </c>
      <c r="CM54" s="1">
        <f t="shared" si="290"/>
        <v>2138.710062</v>
      </c>
      <c r="CO54" s="1">
        <f t="shared" si="291"/>
        <v>2202.871364</v>
      </c>
      <c r="CQ54" s="1">
        <f t="shared" si="292"/>
        <v>2268.957505</v>
      </c>
      <c r="CS54" s="1">
        <f t="shared" si="293"/>
        <v>2337.02623</v>
      </c>
      <c r="CU54" s="1">
        <f t="shared" si="294"/>
        <v>2407.137017</v>
      </c>
      <c r="CW54" s="1">
        <f t="shared" si="295"/>
        <v>2479.351128</v>
      </c>
      <c r="CY54" s="1">
        <f t="shared" si="296"/>
        <v>2553.731661</v>
      </c>
      <c r="DA54" s="1">
        <f t="shared" si="297"/>
        <v>2630.343611</v>
      </c>
      <c r="DC54" s="1">
        <f t="shared" si="298"/>
        <v>2709.25392</v>
      </c>
      <c r="DE54" s="1">
        <f t="shared" si="299"/>
        <v>2790.531537</v>
      </c>
      <c r="DG54" s="1">
        <f t="shared" si="300"/>
        <v>2874.247483</v>
      </c>
      <c r="DI54" s="1">
        <f t="shared" si="301"/>
        <v>2960.474908</v>
      </c>
      <c r="DK54" s="1">
        <f t="shared" si="302"/>
        <v>3049.289155</v>
      </c>
      <c r="DM54" s="1">
        <f t="shared" si="303"/>
        <v>3140.76783</v>
      </c>
      <c r="DO54" s="1">
        <f t="shared" si="304"/>
        <v>3234.990865</v>
      </c>
      <c r="DQ54" s="1">
        <f t="shared" si="305"/>
        <v>3332.04059</v>
      </c>
      <c r="DS54" s="1">
        <f t="shared" si="306"/>
        <v>3432.001808</v>
      </c>
      <c r="DU54" s="1">
        <f t="shared" si="307"/>
        <v>3534.961862</v>
      </c>
    </row>
    <row r="55" ht="12.75" hidden="1" customHeight="1" outlineLevel="1">
      <c r="A55" t="s">
        <v>71</v>
      </c>
      <c r="D55" s="1">
        <v>0.0</v>
      </c>
      <c r="G55" s="1">
        <f t="shared" si="248"/>
        <v>0</v>
      </c>
      <c r="I55" s="1">
        <f t="shared" si="249"/>
        <v>0</v>
      </c>
      <c r="K55" s="1">
        <f t="shared" si="250"/>
        <v>0</v>
      </c>
      <c r="M55" s="1">
        <f t="shared" si="251"/>
        <v>0</v>
      </c>
      <c r="O55" s="1">
        <f t="shared" si="252"/>
        <v>0</v>
      </c>
      <c r="Q55" s="1">
        <f t="shared" si="253"/>
        <v>0</v>
      </c>
      <c r="S55" s="1">
        <f t="shared" si="254"/>
        <v>0</v>
      </c>
      <c r="U55" s="1">
        <f t="shared" si="255"/>
        <v>0</v>
      </c>
      <c r="W55" s="1">
        <f t="shared" si="256"/>
        <v>0</v>
      </c>
      <c r="Y55" s="1">
        <f t="shared" si="257"/>
        <v>0</v>
      </c>
      <c r="AA55" s="1">
        <f t="shared" si="258"/>
        <v>0</v>
      </c>
      <c r="AC55" s="1">
        <f t="shared" si="259"/>
        <v>0</v>
      </c>
      <c r="AE55" s="1">
        <f t="shared" si="260"/>
        <v>0</v>
      </c>
      <c r="AG55" s="1">
        <f t="shared" si="261"/>
        <v>0</v>
      </c>
      <c r="AI55" s="1">
        <f t="shared" si="262"/>
        <v>0</v>
      </c>
      <c r="AK55" s="1">
        <f t="shared" si="263"/>
        <v>0</v>
      </c>
      <c r="AM55" s="1">
        <f t="shared" si="264"/>
        <v>0</v>
      </c>
      <c r="AO55" s="1">
        <f t="shared" si="265"/>
        <v>0</v>
      </c>
      <c r="AQ55" s="1">
        <f t="shared" si="266"/>
        <v>0</v>
      </c>
      <c r="AS55" s="1">
        <f t="shared" si="267"/>
        <v>0</v>
      </c>
      <c r="AU55" s="1">
        <f t="shared" si="268"/>
        <v>0</v>
      </c>
      <c r="AW55" s="1">
        <f t="shared" si="269"/>
        <v>0</v>
      </c>
      <c r="AY55" s="1">
        <f t="shared" si="270"/>
        <v>0</v>
      </c>
      <c r="BA55" s="1">
        <f t="shared" si="271"/>
        <v>0</v>
      </c>
      <c r="BC55" s="1">
        <f t="shared" si="272"/>
        <v>0</v>
      </c>
      <c r="BE55" s="1">
        <f t="shared" si="273"/>
        <v>0</v>
      </c>
      <c r="BG55" s="1">
        <f t="shared" si="274"/>
        <v>0</v>
      </c>
      <c r="BI55" s="1">
        <f t="shared" si="275"/>
        <v>0</v>
      </c>
      <c r="BK55" s="1">
        <f t="shared" si="276"/>
        <v>0</v>
      </c>
      <c r="BM55" s="1">
        <f t="shared" si="277"/>
        <v>0</v>
      </c>
      <c r="BO55" s="1">
        <f t="shared" si="278"/>
        <v>0</v>
      </c>
      <c r="BQ55" s="1">
        <f t="shared" si="279"/>
        <v>0</v>
      </c>
      <c r="BS55" s="1">
        <f t="shared" si="280"/>
        <v>0</v>
      </c>
      <c r="BU55" s="1">
        <f t="shared" si="281"/>
        <v>0</v>
      </c>
      <c r="BW55" s="1">
        <f t="shared" si="282"/>
        <v>0</v>
      </c>
      <c r="BY55" s="1">
        <f t="shared" si="283"/>
        <v>0</v>
      </c>
      <c r="CA55" s="1">
        <f t="shared" si="284"/>
        <v>0</v>
      </c>
      <c r="CC55" s="1">
        <f t="shared" si="285"/>
        <v>0</v>
      </c>
      <c r="CE55" s="1">
        <f t="shared" si="286"/>
        <v>0</v>
      </c>
      <c r="CG55" s="1">
        <f t="shared" si="287"/>
        <v>0</v>
      </c>
      <c r="CI55" s="1">
        <f t="shared" si="288"/>
        <v>0</v>
      </c>
      <c r="CK55" s="1">
        <f t="shared" si="289"/>
        <v>0</v>
      </c>
      <c r="CM55" s="1">
        <f t="shared" si="290"/>
        <v>0</v>
      </c>
      <c r="CO55" s="1">
        <f t="shared" si="291"/>
        <v>0</v>
      </c>
      <c r="CQ55" s="1">
        <f t="shared" si="292"/>
        <v>0</v>
      </c>
      <c r="CS55" s="1">
        <f t="shared" si="293"/>
        <v>0</v>
      </c>
      <c r="CU55" s="1">
        <f t="shared" si="294"/>
        <v>0</v>
      </c>
      <c r="CW55" s="1">
        <f t="shared" si="295"/>
        <v>0</v>
      </c>
      <c r="CY55" s="1">
        <f t="shared" si="296"/>
        <v>0</v>
      </c>
      <c r="DA55" s="1">
        <f t="shared" si="297"/>
        <v>0</v>
      </c>
      <c r="DC55" s="1">
        <f t="shared" si="298"/>
        <v>0</v>
      </c>
      <c r="DE55" s="1">
        <f t="shared" si="299"/>
        <v>0</v>
      </c>
      <c r="DG55" s="1">
        <f t="shared" si="300"/>
        <v>0</v>
      </c>
      <c r="DI55" s="1">
        <f t="shared" si="301"/>
        <v>0</v>
      </c>
      <c r="DK55" s="1">
        <f t="shared" si="302"/>
        <v>0</v>
      </c>
      <c r="DM55" s="1">
        <f t="shared" si="303"/>
        <v>0</v>
      </c>
      <c r="DO55" s="1">
        <f t="shared" si="304"/>
        <v>0</v>
      </c>
      <c r="DQ55" s="1">
        <f t="shared" si="305"/>
        <v>0</v>
      </c>
      <c r="DS55" s="1">
        <f t="shared" si="306"/>
        <v>0</v>
      </c>
      <c r="DU55" s="1">
        <f t="shared" si="307"/>
        <v>0</v>
      </c>
    </row>
    <row r="56" ht="12.75" hidden="1" customHeight="1" outlineLevel="1">
      <c r="A56" t="s">
        <v>72</v>
      </c>
      <c r="D56" s="1">
        <v>200.0</v>
      </c>
      <c r="G56" s="1">
        <f t="shared" si="248"/>
        <v>206</v>
      </c>
      <c r="I56" s="1">
        <f t="shared" si="249"/>
        <v>212.18</v>
      </c>
      <c r="K56" s="1">
        <f t="shared" si="250"/>
        <v>218.5454</v>
      </c>
      <c r="M56" s="1">
        <f t="shared" si="251"/>
        <v>225.101762</v>
      </c>
      <c r="O56" s="1">
        <f t="shared" si="252"/>
        <v>231.8548149</v>
      </c>
      <c r="Q56" s="1">
        <f t="shared" si="253"/>
        <v>238.8104593</v>
      </c>
      <c r="S56" s="1">
        <f t="shared" si="254"/>
        <v>245.9747731</v>
      </c>
      <c r="U56" s="1">
        <f t="shared" si="255"/>
        <v>253.3540163</v>
      </c>
      <c r="W56" s="1">
        <f t="shared" si="256"/>
        <v>260.9546368</v>
      </c>
      <c r="Y56" s="1">
        <f t="shared" si="257"/>
        <v>268.7832759</v>
      </c>
      <c r="AA56" s="1">
        <f t="shared" si="258"/>
        <v>276.8467741</v>
      </c>
      <c r="AC56" s="1">
        <f t="shared" si="259"/>
        <v>285.1521774</v>
      </c>
      <c r="AE56" s="1">
        <f t="shared" si="260"/>
        <v>293.7067427</v>
      </c>
      <c r="AG56" s="1">
        <f t="shared" si="261"/>
        <v>302.517945</v>
      </c>
      <c r="AI56" s="1">
        <f t="shared" si="262"/>
        <v>311.5934833</v>
      </c>
      <c r="AK56" s="1">
        <f t="shared" si="263"/>
        <v>320.9412878</v>
      </c>
      <c r="AM56" s="1">
        <f t="shared" si="264"/>
        <v>330.5695265</v>
      </c>
      <c r="AO56" s="1">
        <f t="shared" si="265"/>
        <v>340.4866122</v>
      </c>
      <c r="AQ56" s="1">
        <f t="shared" si="266"/>
        <v>350.7012106</v>
      </c>
      <c r="AS56" s="1">
        <f t="shared" si="267"/>
        <v>361.2222469</v>
      </c>
      <c r="AU56" s="1">
        <f t="shared" si="268"/>
        <v>372.0589143</v>
      </c>
      <c r="AW56" s="1">
        <f t="shared" si="269"/>
        <v>383.2206818</v>
      </c>
      <c r="AY56" s="1">
        <f t="shared" si="270"/>
        <v>394.7173022</v>
      </c>
      <c r="BA56" s="1">
        <f t="shared" si="271"/>
        <v>406.5588213</v>
      </c>
      <c r="BC56" s="1">
        <f t="shared" si="272"/>
        <v>418.7555859</v>
      </c>
      <c r="BE56" s="1">
        <f t="shared" si="273"/>
        <v>431.3182535</v>
      </c>
      <c r="BG56" s="1">
        <f t="shared" si="274"/>
        <v>444.2578011</v>
      </c>
      <c r="BI56" s="1">
        <f t="shared" si="275"/>
        <v>457.5855351</v>
      </c>
      <c r="BK56" s="1">
        <f t="shared" si="276"/>
        <v>471.3131012</v>
      </c>
      <c r="BM56" s="1">
        <f t="shared" si="277"/>
        <v>485.4524942</v>
      </c>
      <c r="BO56" s="1">
        <f t="shared" si="278"/>
        <v>500.0160691</v>
      </c>
      <c r="BQ56" s="1">
        <f t="shared" si="279"/>
        <v>515.0165511</v>
      </c>
      <c r="BS56" s="1">
        <f t="shared" si="280"/>
        <v>530.4670477</v>
      </c>
      <c r="BU56" s="1">
        <f t="shared" si="281"/>
        <v>546.3810591</v>
      </c>
      <c r="BW56" s="1">
        <f t="shared" si="282"/>
        <v>562.7724909</v>
      </c>
      <c r="BY56" s="1">
        <f t="shared" si="283"/>
        <v>579.6556656</v>
      </c>
      <c r="CA56" s="1">
        <f t="shared" si="284"/>
        <v>597.0453356</v>
      </c>
      <c r="CC56" s="1">
        <f t="shared" si="285"/>
        <v>614.9566956</v>
      </c>
      <c r="CE56" s="1">
        <f t="shared" si="286"/>
        <v>633.4053965</v>
      </c>
      <c r="CG56" s="1">
        <f t="shared" si="287"/>
        <v>652.4075584</v>
      </c>
      <c r="CI56" s="1">
        <f t="shared" si="288"/>
        <v>671.9797852</v>
      </c>
      <c r="CK56" s="1">
        <f t="shared" si="289"/>
        <v>692.1391787</v>
      </c>
      <c r="CM56" s="1">
        <f t="shared" si="290"/>
        <v>712.9033541</v>
      </c>
      <c r="CO56" s="1">
        <f t="shared" si="291"/>
        <v>734.2904547</v>
      </c>
      <c r="CQ56" s="1">
        <f t="shared" si="292"/>
        <v>756.3191683</v>
      </c>
      <c r="CS56" s="1">
        <f t="shared" si="293"/>
        <v>779.0087434</v>
      </c>
      <c r="CU56" s="1">
        <f t="shared" si="294"/>
        <v>802.3790057</v>
      </c>
      <c r="CW56" s="1">
        <f t="shared" si="295"/>
        <v>826.4503759</v>
      </c>
      <c r="CY56" s="1">
        <f t="shared" si="296"/>
        <v>851.2438871</v>
      </c>
      <c r="DA56" s="1">
        <f t="shared" si="297"/>
        <v>876.7812037</v>
      </c>
      <c r="DC56" s="1">
        <f t="shared" si="298"/>
        <v>903.0846399</v>
      </c>
      <c r="DE56" s="1">
        <f t="shared" si="299"/>
        <v>930.177179</v>
      </c>
      <c r="DG56" s="1">
        <f t="shared" si="300"/>
        <v>958.0824944</v>
      </c>
      <c r="DI56" s="1">
        <f t="shared" si="301"/>
        <v>986.8249693</v>
      </c>
      <c r="DK56" s="1">
        <f t="shared" si="302"/>
        <v>1016.429718</v>
      </c>
      <c r="DM56" s="1">
        <f t="shared" si="303"/>
        <v>1046.92261</v>
      </c>
      <c r="DO56" s="1">
        <f t="shared" si="304"/>
        <v>1078.330288</v>
      </c>
      <c r="DQ56" s="1">
        <f t="shared" si="305"/>
        <v>1110.680197</v>
      </c>
      <c r="DS56" s="1">
        <f t="shared" si="306"/>
        <v>1144.000603</v>
      </c>
      <c r="DU56" s="1">
        <f t="shared" si="307"/>
        <v>1178.320621</v>
      </c>
    </row>
    <row r="57" ht="12.75" hidden="1" customHeight="1" outlineLevel="1">
      <c r="A57" t="s">
        <v>73</v>
      </c>
      <c r="D57" s="1">
        <v>5000.0</v>
      </c>
      <c r="G57" s="1">
        <f t="shared" si="248"/>
        <v>5150</v>
      </c>
      <c r="I57" s="1">
        <f t="shared" si="249"/>
        <v>5304.5</v>
      </c>
      <c r="K57" s="1">
        <f t="shared" si="250"/>
        <v>5463.635</v>
      </c>
      <c r="M57" s="1">
        <f t="shared" si="251"/>
        <v>5627.54405</v>
      </c>
      <c r="O57" s="1">
        <f t="shared" si="252"/>
        <v>5796.370372</v>
      </c>
      <c r="Q57" s="1">
        <f t="shared" si="253"/>
        <v>5970.261483</v>
      </c>
      <c r="S57" s="1">
        <f t="shared" si="254"/>
        <v>6149.369327</v>
      </c>
      <c r="U57" s="1">
        <f t="shared" si="255"/>
        <v>6333.850407</v>
      </c>
      <c r="W57" s="1">
        <f t="shared" si="256"/>
        <v>6523.865919</v>
      </c>
      <c r="Y57" s="1">
        <f t="shared" si="257"/>
        <v>6719.581897</v>
      </c>
      <c r="AA57" s="1">
        <f t="shared" si="258"/>
        <v>6921.169354</v>
      </c>
      <c r="AC57" s="1">
        <f t="shared" si="259"/>
        <v>7128.804434</v>
      </c>
      <c r="AE57" s="1">
        <f t="shared" si="260"/>
        <v>7342.668567</v>
      </c>
      <c r="AG57" s="1">
        <f t="shared" si="261"/>
        <v>7562.948624</v>
      </c>
      <c r="AI57" s="1">
        <f t="shared" si="262"/>
        <v>7789.837083</v>
      </c>
      <c r="AK57" s="1">
        <f t="shared" si="263"/>
        <v>8023.532195</v>
      </c>
      <c r="AM57" s="1">
        <f t="shared" si="264"/>
        <v>8264.238161</v>
      </c>
      <c r="AO57" s="1">
        <f t="shared" si="265"/>
        <v>8512.165306</v>
      </c>
      <c r="AQ57" s="1">
        <f t="shared" si="266"/>
        <v>8767.530265</v>
      </c>
      <c r="AS57" s="1">
        <f t="shared" si="267"/>
        <v>9030.556173</v>
      </c>
      <c r="AU57" s="1">
        <f t="shared" si="268"/>
        <v>9301.472859</v>
      </c>
      <c r="AW57" s="1">
        <f t="shared" si="269"/>
        <v>9580.517044</v>
      </c>
      <c r="AY57" s="1">
        <f t="shared" si="270"/>
        <v>9867.932556</v>
      </c>
      <c r="BA57" s="1">
        <f t="shared" si="271"/>
        <v>10163.97053</v>
      </c>
      <c r="BC57" s="1">
        <f t="shared" si="272"/>
        <v>10468.88965</v>
      </c>
      <c r="BE57" s="1">
        <f t="shared" si="273"/>
        <v>10782.95634</v>
      </c>
      <c r="BG57" s="1">
        <f t="shared" si="274"/>
        <v>11106.44503</v>
      </c>
      <c r="BI57" s="1">
        <f t="shared" si="275"/>
        <v>11439.63838</v>
      </c>
      <c r="BK57" s="1">
        <f t="shared" si="276"/>
        <v>11782.82753</v>
      </c>
      <c r="BM57" s="1">
        <f t="shared" si="277"/>
        <v>12136.31236</v>
      </c>
      <c r="BO57" s="1">
        <f t="shared" si="278"/>
        <v>12500.40173</v>
      </c>
      <c r="BQ57" s="1">
        <f t="shared" si="279"/>
        <v>12875.41378</v>
      </c>
      <c r="BS57" s="1">
        <f t="shared" si="280"/>
        <v>13261.67619</v>
      </c>
      <c r="BU57" s="1">
        <f t="shared" si="281"/>
        <v>13659.52648</v>
      </c>
      <c r="BW57" s="1">
        <f t="shared" si="282"/>
        <v>14069.31227</v>
      </c>
      <c r="BY57" s="1">
        <f t="shared" si="283"/>
        <v>14491.39164</v>
      </c>
      <c r="CA57" s="1">
        <f t="shared" si="284"/>
        <v>14926.13339</v>
      </c>
      <c r="CC57" s="1">
        <f t="shared" si="285"/>
        <v>15373.91739</v>
      </c>
      <c r="CE57" s="1">
        <f t="shared" si="286"/>
        <v>15835.13491</v>
      </c>
      <c r="CG57" s="1">
        <f t="shared" si="287"/>
        <v>16310.18896</v>
      </c>
      <c r="CI57" s="1">
        <f t="shared" si="288"/>
        <v>16799.49463</v>
      </c>
      <c r="CK57" s="1">
        <f t="shared" si="289"/>
        <v>17303.47947</v>
      </c>
      <c r="CM57" s="1">
        <f t="shared" si="290"/>
        <v>17822.58385</v>
      </c>
      <c r="CO57" s="1">
        <f t="shared" si="291"/>
        <v>18357.26137</v>
      </c>
      <c r="CQ57" s="1">
        <f t="shared" si="292"/>
        <v>18907.97921</v>
      </c>
      <c r="CS57" s="1">
        <f t="shared" si="293"/>
        <v>19475.21858</v>
      </c>
      <c r="CU57" s="1">
        <f t="shared" si="294"/>
        <v>20059.47514</v>
      </c>
      <c r="CW57" s="1">
        <f t="shared" si="295"/>
        <v>20661.2594</v>
      </c>
      <c r="CY57" s="1">
        <f t="shared" si="296"/>
        <v>21281.09718</v>
      </c>
      <c r="DA57" s="1">
        <f t="shared" si="297"/>
        <v>21919.53009</v>
      </c>
      <c r="DC57" s="1">
        <f t="shared" si="298"/>
        <v>22577.116</v>
      </c>
      <c r="DE57" s="1">
        <f t="shared" si="299"/>
        <v>23254.42948</v>
      </c>
      <c r="DG57" s="1">
        <f t="shared" si="300"/>
        <v>23952.06236</v>
      </c>
      <c r="DI57" s="1">
        <f t="shared" si="301"/>
        <v>24670.62423</v>
      </c>
      <c r="DK57" s="1">
        <f t="shared" si="302"/>
        <v>25410.74296</v>
      </c>
      <c r="DM57" s="1">
        <f t="shared" si="303"/>
        <v>26173.06525</v>
      </c>
      <c r="DO57" s="1">
        <f t="shared" si="304"/>
        <v>26958.2572</v>
      </c>
      <c r="DQ57" s="1">
        <f t="shared" si="305"/>
        <v>27767.00492</v>
      </c>
      <c r="DS57" s="1">
        <f t="shared" si="306"/>
        <v>28600.01507</v>
      </c>
      <c r="DU57" s="1">
        <f t="shared" si="307"/>
        <v>29458.01552</v>
      </c>
    </row>
    <row r="58" ht="12.75" hidden="1" customHeight="1" outlineLevel="1">
      <c r="A58" t="s">
        <v>75</v>
      </c>
      <c r="D58" s="1">
        <v>800.0</v>
      </c>
      <c r="G58" s="1">
        <f t="shared" si="248"/>
        <v>824</v>
      </c>
      <c r="I58" s="1">
        <f t="shared" si="249"/>
        <v>848.72</v>
      </c>
      <c r="K58" s="1">
        <f t="shared" si="250"/>
        <v>874.1816</v>
      </c>
      <c r="M58" s="1">
        <f t="shared" si="251"/>
        <v>900.407048</v>
      </c>
      <c r="O58" s="1">
        <f t="shared" si="252"/>
        <v>927.4192594</v>
      </c>
      <c r="Q58" s="1">
        <f t="shared" si="253"/>
        <v>955.2418372</v>
      </c>
      <c r="S58" s="1">
        <f t="shared" si="254"/>
        <v>983.8990923</v>
      </c>
      <c r="U58" s="1">
        <f t="shared" si="255"/>
        <v>1013.416065</v>
      </c>
      <c r="W58" s="1">
        <f t="shared" si="256"/>
        <v>1043.818547</v>
      </c>
      <c r="Y58" s="1">
        <f t="shared" si="257"/>
        <v>1075.133103</v>
      </c>
      <c r="AA58" s="1">
        <f t="shared" si="258"/>
        <v>1107.387097</v>
      </c>
      <c r="AC58" s="1">
        <f t="shared" si="259"/>
        <v>1140.608709</v>
      </c>
      <c r="AE58" s="1">
        <f t="shared" si="260"/>
        <v>1174.826971</v>
      </c>
      <c r="AG58" s="1">
        <f t="shared" si="261"/>
        <v>1210.07178</v>
      </c>
      <c r="AI58" s="1">
        <f t="shared" si="262"/>
        <v>1246.373933</v>
      </c>
      <c r="AK58" s="1">
        <f t="shared" si="263"/>
        <v>1283.765151</v>
      </c>
      <c r="AM58" s="1">
        <f t="shared" si="264"/>
        <v>1322.278106</v>
      </c>
      <c r="AO58" s="1">
        <f t="shared" si="265"/>
        <v>1361.946449</v>
      </c>
      <c r="AQ58" s="1">
        <f t="shared" si="266"/>
        <v>1402.804842</v>
      </c>
      <c r="AS58" s="1">
        <f t="shared" si="267"/>
        <v>1444.888988</v>
      </c>
      <c r="AU58" s="1">
        <f t="shared" si="268"/>
        <v>1488.235657</v>
      </c>
      <c r="AW58" s="1">
        <f t="shared" si="269"/>
        <v>1532.882727</v>
      </c>
      <c r="AY58" s="1">
        <f t="shared" si="270"/>
        <v>1578.869209</v>
      </c>
      <c r="BA58" s="1">
        <f t="shared" si="271"/>
        <v>1626.235285</v>
      </c>
      <c r="BC58" s="1">
        <f t="shared" si="272"/>
        <v>1675.022344</v>
      </c>
      <c r="BE58" s="1">
        <f t="shared" si="273"/>
        <v>1725.273014</v>
      </c>
      <c r="BG58" s="1">
        <f t="shared" si="274"/>
        <v>1777.031204</v>
      </c>
      <c r="BI58" s="1">
        <f t="shared" si="275"/>
        <v>1830.342141</v>
      </c>
      <c r="BK58" s="1">
        <f t="shared" si="276"/>
        <v>1885.252405</v>
      </c>
      <c r="BM58" s="1">
        <f t="shared" si="277"/>
        <v>1941.809977</v>
      </c>
      <c r="BO58" s="1">
        <f t="shared" si="278"/>
        <v>2000.064276</v>
      </c>
      <c r="BQ58" s="1">
        <f t="shared" si="279"/>
        <v>2060.066205</v>
      </c>
      <c r="BS58" s="1">
        <f t="shared" si="280"/>
        <v>2121.868191</v>
      </c>
      <c r="BU58" s="1">
        <f t="shared" si="281"/>
        <v>2185.524236</v>
      </c>
      <c r="BW58" s="1">
        <f t="shared" si="282"/>
        <v>2251.089963</v>
      </c>
      <c r="BY58" s="1">
        <f t="shared" si="283"/>
        <v>2318.622662</v>
      </c>
      <c r="CA58" s="1">
        <f t="shared" si="284"/>
        <v>2388.181342</v>
      </c>
      <c r="CC58" s="1">
        <f t="shared" si="285"/>
        <v>2459.826783</v>
      </c>
      <c r="CE58" s="1">
        <f t="shared" si="286"/>
        <v>2533.621586</v>
      </c>
      <c r="CG58" s="1">
        <f t="shared" si="287"/>
        <v>2609.630234</v>
      </c>
      <c r="CI58" s="1">
        <f t="shared" si="288"/>
        <v>2687.919141</v>
      </c>
      <c r="CK58" s="1">
        <f t="shared" si="289"/>
        <v>2768.556715</v>
      </c>
      <c r="CM58" s="1">
        <f t="shared" si="290"/>
        <v>2851.613416</v>
      </c>
      <c r="CO58" s="1">
        <f t="shared" si="291"/>
        <v>2937.161819</v>
      </c>
      <c r="CQ58" s="1">
        <f t="shared" si="292"/>
        <v>3025.276673</v>
      </c>
      <c r="CS58" s="1">
        <f t="shared" si="293"/>
        <v>3116.034974</v>
      </c>
      <c r="CU58" s="1">
        <f t="shared" si="294"/>
        <v>3209.516023</v>
      </c>
      <c r="CW58" s="1">
        <f t="shared" si="295"/>
        <v>3305.801503</v>
      </c>
      <c r="CY58" s="1">
        <f t="shared" si="296"/>
        <v>3404.975549</v>
      </c>
      <c r="DA58" s="1">
        <f t="shared" si="297"/>
        <v>3507.124815</v>
      </c>
      <c r="DC58" s="1">
        <f t="shared" si="298"/>
        <v>3612.338559</v>
      </c>
      <c r="DE58" s="1">
        <f t="shared" si="299"/>
        <v>3720.708716</v>
      </c>
      <c r="DG58" s="1">
        <f t="shared" si="300"/>
        <v>3832.329978</v>
      </c>
      <c r="DI58" s="1">
        <f t="shared" si="301"/>
        <v>3947.299877</v>
      </c>
      <c r="DK58" s="1">
        <f t="shared" si="302"/>
        <v>4065.718873</v>
      </c>
      <c r="DM58" s="1">
        <f t="shared" si="303"/>
        <v>4187.69044</v>
      </c>
      <c r="DO58" s="1">
        <f t="shared" si="304"/>
        <v>4313.321153</v>
      </c>
      <c r="DQ58" s="1">
        <f t="shared" si="305"/>
        <v>4442.720787</v>
      </c>
      <c r="DS58" s="1">
        <f t="shared" si="306"/>
        <v>4576.002411</v>
      </c>
      <c r="DU58" s="1">
        <f t="shared" si="307"/>
        <v>4713.282483</v>
      </c>
    </row>
    <row r="59" ht="12.75" hidden="1" customHeight="1" outlineLevel="1">
      <c r="A59" t="s">
        <v>76</v>
      </c>
      <c r="D59" s="1">
        <v>2000.0</v>
      </c>
      <c r="G59" s="1">
        <f t="shared" si="248"/>
        <v>2060</v>
      </c>
      <c r="I59" s="1">
        <f t="shared" si="249"/>
        <v>2121.8</v>
      </c>
      <c r="K59" s="1">
        <f t="shared" si="250"/>
        <v>2185.454</v>
      </c>
      <c r="M59" s="1">
        <f t="shared" si="251"/>
        <v>2251.01762</v>
      </c>
      <c r="O59" s="1">
        <f t="shared" si="252"/>
        <v>2318.548149</v>
      </c>
      <c r="Q59" s="1">
        <f t="shared" si="253"/>
        <v>2388.104593</v>
      </c>
      <c r="S59" s="1">
        <f t="shared" si="254"/>
        <v>2459.747731</v>
      </c>
      <c r="U59" s="1">
        <f t="shared" si="255"/>
        <v>2533.540163</v>
      </c>
      <c r="W59" s="1">
        <f t="shared" si="256"/>
        <v>2609.546368</v>
      </c>
      <c r="Y59" s="1">
        <f t="shared" si="257"/>
        <v>2687.832759</v>
      </c>
      <c r="AA59" s="1">
        <f t="shared" si="258"/>
        <v>2768.467741</v>
      </c>
      <c r="AC59" s="1">
        <f t="shared" si="259"/>
        <v>2851.521774</v>
      </c>
      <c r="AE59" s="1">
        <f t="shared" si="260"/>
        <v>2937.067427</v>
      </c>
      <c r="AG59" s="1">
        <f t="shared" si="261"/>
        <v>3025.17945</v>
      </c>
      <c r="AI59" s="1">
        <f t="shared" si="262"/>
        <v>3115.934833</v>
      </c>
      <c r="AK59" s="1">
        <f t="shared" si="263"/>
        <v>3209.412878</v>
      </c>
      <c r="AM59" s="1">
        <f t="shared" si="264"/>
        <v>3305.695265</v>
      </c>
      <c r="AO59" s="1">
        <f t="shared" si="265"/>
        <v>3404.866122</v>
      </c>
      <c r="AQ59" s="1">
        <f t="shared" si="266"/>
        <v>3507.012106</v>
      </c>
      <c r="AS59" s="1">
        <f t="shared" si="267"/>
        <v>3612.222469</v>
      </c>
      <c r="AU59" s="1">
        <f t="shared" si="268"/>
        <v>3720.589143</v>
      </c>
      <c r="AW59" s="1">
        <f t="shared" si="269"/>
        <v>3832.206818</v>
      </c>
      <c r="AY59" s="1">
        <f t="shared" si="270"/>
        <v>3947.173022</v>
      </c>
      <c r="BA59" s="1">
        <f t="shared" si="271"/>
        <v>4065.588213</v>
      </c>
      <c r="BC59" s="1">
        <f t="shared" si="272"/>
        <v>4187.555859</v>
      </c>
      <c r="BE59" s="1">
        <f t="shared" si="273"/>
        <v>4313.182535</v>
      </c>
      <c r="BG59" s="1">
        <f t="shared" si="274"/>
        <v>4442.578011</v>
      </c>
      <c r="BI59" s="1">
        <f t="shared" si="275"/>
        <v>4575.855351</v>
      </c>
      <c r="BK59" s="1">
        <f t="shared" si="276"/>
        <v>4713.131012</v>
      </c>
      <c r="BM59" s="1">
        <f t="shared" si="277"/>
        <v>4854.524942</v>
      </c>
      <c r="BO59" s="1">
        <f t="shared" si="278"/>
        <v>5000.160691</v>
      </c>
      <c r="BQ59" s="1">
        <f t="shared" si="279"/>
        <v>5150.165511</v>
      </c>
      <c r="BS59" s="1">
        <f t="shared" si="280"/>
        <v>5304.670477</v>
      </c>
      <c r="BU59" s="1">
        <f t="shared" si="281"/>
        <v>5463.810591</v>
      </c>
      <c r="BW59" s="1">
        <f t="shared" si="282"/>
        <v>5627.724909</v>
      </c>
      <c r="BY59" s="1">
        <f t="shared" si="283"/>
        <v>5796.556656</v>
      </c>
      <c r="CA59" s="1">
        <f t="shared" si="284"/>
        <v>5970.453356</v>
      </c>
      <c r="CC59" s="1">
        <f t="shared" si="285"/>
        <v>6149.566956</v>
      </c>
      <c r="CE59" s="1">
        <f t="shared" si="286"/>
        <v>6334.053965</v>
      </c>
      <c r="CG59" s="1">
        <f t="shared" si="287"/>
        <v>6524.075584</v>
      </c>
      <c r="CI59" s="1">
        <f t="shared" si="288"/>
        <v>6719.797852</v>
      </c>
      <c r="CK59" s="1">
        <f t="shared" si="289"/>
        <v>6921.391787</v>
      </c>
      <c r="CM59" s="1">
        <f t="shared" si="290"/>
        <v>7129.033541</v>
      </c>
      <c r="CO59" s="1">
        <f t="shared" si="291"/>
        <v>7342.904547</v>
      </c>
      <c r="CQ59" s="1">
        <f t="shared" si="292"/>
        <v>7563.191683</v>
      </c>
      <c r="CS59" s="1">
        <f t="shared" si="293"/>
        <v>7790.087434</v>
      </c>
      <c r="CU59" s="1">
        <f t="shared" si="294"/>
        <v>8023.790057</v>
      </c>
      <c r="CW59" s="1">
        <f t="shared" si="295"/>
        <v>8264.503759</v>
      </c>
      <c r="CY59" s="1">
        <f t="shared" si="296"/>
        <v>8512.438871</v>
      </c>
      <c r="DA59" s="1">
        <f t="shared" si="297"/>
        <v>8767.812037</v>
      </c>
      <c r="DC59" s="1">
        <f t="shared" si="298"/>
        <v>9030.846399</v>
      </c>
      <c r="DE59" s="1">
        <f t="shared" si="299"/>
        <v>9301.77179</v>
      </c>
      <c r="DG59" s="1">
        <f t="shared" si="300"/>
        <v>9580.824944</v>
      </c>
      <c r="DI59" s="1">
        <f t="shared" si="301"/>
        <v>9868.249693</v>
      </c>
      <c r="DK59" s="1">
        <f t="shared" si="302"/>
        <v>10164.29718</v>
      </c>
      <c r="DM59" s="1">
        <f t="shared" si="303"/>
        <v>10469.2261</v>
      </c>
      <c r="DO59" s="1">
        <f t="shared" si="304"/>
        <v>10783.30288</v>
      </c>
      <c r="DQ59" s="1">
        <f t="shared" si="305"/>
        <v>11106.80197</v>
      </c>
      <c r="DS59" s="1">
        <f t="shared" si="306"/>
        <v>11440.00603</v>
      </c>
      <c r="DU59" s="1">
        <f t="shared" si="307"/>
        <v>11783.20621</v>
      </c>
    </row>
    <row r="60" ht="12.75" hidden="1" customHeight="1" outlineLevel="1">
      <c r="A60" t="s">
        <v>78</v>
      </c>
      <c r="D60" s="1">
        <v>2500.0</v>
      </c>
      <c r="G60" s="1">
        <f t="shared" si="248"/>
        <v>2575</v>
      </c>
      <c r="I60" s="1">
        <f t="shared" si="249"/>
        <v>2652.25</v>
      </c>
      <c r="K60" s="1">
        <f t="shared" si="250"/>
        <v>2731.8175</v>
      </c>
      <c r="M60" s="1">
        <f t="shared" si="251"/>
        <v>2813.772025</v>
      </c>
      <c r="O60" s="1">
        <f t="shared" si="252"/>
        <v>2898.185186</v>
      </c>
      <c r="Q60" s="1">
        <f t="shared" si="253"/>
        <v>2985.130741</v>
      </c>
      <c r="S60" s="1">
        <f t="shared" si="254"/>
        <v>3074.684664</v>
      </c>
      <c r="U60" s="1">
        <f t="shared" si="255"/>
        <v>3166.925203</v>
      </c>
      <c r="W60" s="1">
        <f t="shared" si="256"/>
        <v>3261.93296</v>
      </c>
      <c r="Y60" s="1">
        <f t="shared" si="257"/>
        <v>3359.790948</v>
      </c>
      <c r="AA60" s="1">
        <f t="shared" si="258"/>
        <v>3460.584677</v>
      </c>
      <c r="AC60" s="1">
        <f t="shared" si="259"/>
        <v>3564.402217</v>
      </c>
      <c r="AE60" s="1">
        <f t="shared" si="260"/>
        <v>3671.334284</v>
      </c>
      <c r="AG60" s="1">
        <f t="shared" si="261"/>
        <v>3781.474312</v>
      </c>
      <c r="AI60" s="1">
        <f t="shared" si="262"/>
        <v>3894.918542</v>
      </c>
      <c r="AK60" s="1">
        <f t="shared" si="263"/>
        <v>4011.766098</v>
      </c>
      <c r="AM60" s="1">
        <f t="shared" si="264"/>
        <v>4132.119081</v>
      </c>
      <c r="AO60" s="1">
        <f t="shared" si="265"/>
        <v>4256.082653</v>
      </c>
      <c r="AQ60" s="1">
        <f t="shared" si="266"/>
        <v>4383.765133</v>
      </c>
      <c r="AS60" s="1">
        <f t="shared" si="267"/>
        <v>4515.278087</v>
      </c>
      <c r="AU60" s="1">
        <f t="shared" si="268"/>
        <v>4650.736429</v>
      </c>
      <c r="AW60" s="1">
        <f t="shared" si="269"/>
        <v>4790.258522</v>
      </c>
      <c r="AY60" s="1">
        <f t="shared" si="270"/>
        <v>4933.966278</v>
      </c>
      <c r="BA60" s="1">
        <f t="shared" si="271"/>
        <v>5081.985266</v>
      </c>
      <c r="BC60" s="1">
        <f t="shared" si="272"/>
        <v>5234.444824</v>
      </c>
      <c r="BE60" s="1">
        <f t="shared" si="273"/>
        <v>5391.478169</v>
      </c>
      <c r="BG60" s="1">
        <f t="shared" si="274"/>
        <v>5553.222514</v>
      </c>
      <c r="BI60" s="1">
        <f t="shared" si="275"/>
        <v>5719.819189</v>
      </c>
      <c r="BK60" s="1">
        <f t="shared" si="276"/>
        <v>5891.413765</v>
      </c>
      <c r="BM60" s="1">
        <f t="shared" si="277"/>
        <v>6068.156178</v>
      </c>
      <c r="BO60" s="1">
        <f t="shared" si="278"/>
        <v>6250.200863</v>
      </c>
      <c r="BQ60" s="1">
        <f t="shared" si="279"/>
        <v>6437.706889</v>
      </c>
      <c r="BS60" s="1">
        <f t="shared" si="280"/>
        <v>6630.838096</v>
      </c>
      <c r="BU60" s="1">
        <f t="shared" si="281"/>
        <v>6829.763239</v>
      </c>
      <c r="BW60" s="1">
        <f t="shared" si="282"/>
        <v>7034.656136</v>
      </c>
      <c r="BY60" s="1">
        <f t="shared" si="283"/>
        <v>7245.69582</v>
      </c>
      <c r="CA60" s="1">
        <f t="shared" si="284"/>
        <v>7463.066695</v>
      </c>
      <c r="CC60" s="1">
        <f t="shared" si="285"/>
        <v>7686.958695</v>
      </c>
      <c r="CE60" s="1">
        <f t="shared" si="286"/>
        <v>7917.567456</v>
      </c>
      <c r="CG60" s="1">
        <f t="shared" si="287"/>
        <v>8155.09448</v>
      </c>
      <c r="CI60" s="1">
        <f t="shared" si="288"/>
        <v>8399.747314</v>
      </c>
      <c r="CK60" s="1">
        <f t="shared" si="289"/>
        <v>8651.739734</v>
      </c>
      <c r="CM60" s="1">
        <f t="shared" si="290"/>
        <v>8911.291926</v>
      </c>
      <c r="CO60" s="1">
        <f t="shared" si="291"/>
        <v>9178.630684</v>
      </c>
      <c r="CQ60" s="1">
        <f t="shared" si="292"/>
        <v>9453.989604</v>
      </c>
      <c r="CS60" s="1">
        <f t="shared" si="293"/>
        <v>9737.609292</v>
      </c>
      <c r="CU60" s="1">
        <f t="shared" si="294"/>
        <v>10029.73757</v>
      </c>
      <c r="CW60" s="1">
        <f t="shared" si="295"/>
        <v>10330.6297</v>
      </c>
      <c r="CY60" s="1">
        <f t="shared" si="296"/>
        <v>10640.54859</v>
      </c>
      <c r="DA60" s="1">
        <f t="shared" si="297"/>
        <v>10959.76505</v>
      </c>
      <c r="DC60" s="1">
        <f t="shared" si="298"/>
        <v>11288.558</v>
      </c>
      <c r="DE60" s="1">
        <f t="shared" si="299"/>
        <v>11627.21474</v>
      </c>
      <c r="DG60" s="1">
        <f t="shared" si="300"/>
        <v>11976.03118</v>
      </c>
      <c r="DI60" s="1">
        <f t="shared" si="301"/>
        <v>12335.31212</v>
      </c>
      <c r="DK60" s="1">
        <f t="shared" si="302"/>
        <v>12705.37148</v>
      </c>
      <c r="DM60" s="1">
        <f t="shared" si="303"/>
        <v>13086.53262</v>
      </c>
      <c r="DO60" s="1">
        <f t="shared" si="304"/>
        <v>13479.1286</v>
      </c>
      <c r="DQ60" s="1">
        <f t="shared" si="305"/>
        <v>13883.50246</v>
      </c>
      <c r="DS60" s="1">
        <f t="shared" si="306"/>
        <v>14300.00753</v>
      </c>
      <c r="DU60" s="1">
        <f t="shared" si="307"/>
        <v>14729.00776</v>
      </c>
    </row>
    <row r="61" ht="12.75" hidden="1" customHeight="1" outlineLevel="1">
      <c r="A61" t="s">
        <v>65</v>
      </c>
      <c r="D61" s="1">
        <v>3000.0</v>
      </c>
      <c r="G61" s="1">
        <f t="shared" si="248"/>
        <v>3090</v>
      </c>
      <c r="I61" s="1">
        <f t="shared" si="249"/>
        <v>3182.7</v>
      </c>
      <c r="K61" s="1">
        <f t="shared" si="250"/>
        <v>3278.181</v>
      </c>
      <c r="M61" s="1">
        <f t="shared" si="251"/>
        <v>3376.52643</v>
      </c>
      <c r="O61" s="1">
        <f t="shared" si="252"/>
        <v>3477.822223</v>
      </c>
      <c r="Q61" s="1">
        <f t="shared" si="253"/>
        <v>3582.15689</v>
      </c>
      <c r="S61" s="1">
        <f t="shared" si="254"/>
        <v>3689.621596</v>
      </c>
      <c r="U61" s="1">
        <f t="shared" si="255"/>
        <v>3800.310244</v>
      </c>
      <c r="W61" s="1">
        <f t="shared" si="256"/>
        <v>3914.319551</v>
      </c>
      <c r="Y61" s="1">
        <f t="shared" si="257"/>
        <v>4031.749138</v>
      </c>
      <c r="AA61" s="1">
        <f t="shared" si="258"/>
        <v>4152.701612</v>
      </c>
      <c r="AC61" s="1">
        <f t="shared" si="259"/>
        <v>4277.282661</v>
      </c>
      <c r="AE61" s="1">
        <f t="shared" si="260"/>
        <v>4405.60114</v>
      </c>
      <c r="AG61" s="1">
        <f t="shared" si="261"/>
        <v>4537.769175</v>
      </c>
      <c r="AI61" s="1">
        <f t="shared" si="262"/>
        <v>4673.90225</v>
      </c>
      <c r="AK61" s="1">
        <f t="shared" si="263"/>
        <v>4814.119317</v>
      </c>
      <c r="AM61" s="1">
        <f t="shared" si="264"/>
        <v>4958.542897</v>
      </c>
      <c r="AO61" s="1">
        <f t="shared" si="265"/>
        <v>5107.299184</v>
      </c>
      <c r="AQ61" s="1">
        <f t="shared" si="266"/>
        <v>5260.518159</v>
      </c>
      <c r="AS61" s="1">
        <f t="shared" si="267"/>
        <v>5418.333704</v>
      </c>
      <c r="AU61" s="1">
        <f t="shared" si="268"/>
        <v>5580.883715</v>
      </c>
      <c r="AW61" s="1">
        <f t="shared" si="269"/>
        <v>5748.310227</v>
      </c>
      <c r="AY61" s="1">
        <f t="shared" si="270"/>
        <v>5920.759533</v>
      </c>
      <c r="BA61" s="1">
        <f t="shared" si="271"/>
        <v>6098.382319</v>
      </c>
      <c r="BC61" s="1">
        <f t="shared" si="272"/>
        <v>6281.333789</v>
      </c>
      <c r="BE61" s="1">
        <f t="shared" si="273"/>
        <v>6469.773803</v>
      </c>
      <c r="BG61" s="1">
        <f t="shared" si="274"/>
        <v>6663.867017</v>
      </c>
      <c r="BI61" s="1">
        <f t="shared" si="275"/>
        <v>6863.783027</v>
      </c>
      <c r="BK61" s="1">
        <f t="shared" si="276"/>
        <v>7069.696518</v>
      </c>
      <c r="BM61" s="1">
        <f t="shared" si="277"/>
        <v>7281.787414</v>
      </c>
      <c r="BO61" s="1">
        <f t="shared" si="278"/>
        <v>7500.241036</v>
      </c>
      <c r="BQ61" s="1">
        <f t="shared" si="279"/>
        <v>7725.248267</v>
      </c>
      <c r="BS61" s="1">
        <f t="shared" si="280"/>
        <v>7957.005715</v>
      </c>
      <c r="BU61" s="1">
        <f t="shared" si="281"/>
        <v>8195.715887</v>
      </c>
      <c r="BW61" s="1">
        <f t="shared" si="282"/>
        <v>8441.587363</v>
      </c>
      <c r="BY61" s="1">
        <f t="shared" si="283"/>
        <v>8694.834984</v>
      </c>
      <c r="CA61" s="1">
        <f t="shared" si="284"/>
        <v>8955.680034</v>
      </c>
      <c r="CC61" s="1">
        <f t="shared" si="285"/>
        <v>9224.350435</v>
      </c>
      <c r="CE61" s="1">
        <f t="shared" si="286"/>
        <v>9501.080948</v>
      </c>
      <c r="CG61" s="1">
        <f t="shared" si="287"/>
        <v>9786.113376</v>
      </c>
      <c r="CI61" s="1">
        <f t="shared" si="288"/>
        <v>10079.69678</v>
      </c>
      <c r="CK61" s="1">
        <f t="shared" si="289"/>
        <v>10382.08768</v>
      </c>
      <c r="CM61" s="1">
        <f t="shared" si="290"/>
        <v>10693.55031</v>
      </c>
      <c r="CO61" s="1">
        <f t="shared" si="291"/>
        <v>11014.35682</v>
      </c>
      <c r="CQ61" s="1">
        <f t="shared" si="292"/>
        <v>11344.78752</v>
      </c>
      <c r="CS61" s="1">
        <f t="shared" si="293"/>
        <v>11685.13115</v>
      </c>
      <c r="CU61" s="1">
        <f t="shared" si="294"/>
        <v>12035.68509</v>
      </c>
      <c r="CW61" s="1">
        <f t="shared" si="295"/>
        <v>12396.75564</v>
      </c>
      <c r="CY61" s="1">
        <f t="shared" si="296"/>
        <v>12768.65831</v>
      </c>
      <c r="DA61" s="1">
        <f t="shared" si="297"/>
        <v>13151.71806</v>
      </c>
      <c r="DC61" s="1">
        <f t="shared" si="298"/>
        <v>13546.2696</v>
      </c>
      <c r="DE61" s="1">
        <f t="shared" si="299"/>
        <v>13952.65769</v>
      </c>
      <c r="DG61" s="1">
        <f t="shared" si="300"/>
        <v>14371.23742</v>
      </c>
      <c r="DI61" s="1">
        <f t="shared" si="301"/>
        <v>14802.37454</v>
      </c>
      <c r="DK61" s="1">
        <f t="shared" si="302"/>
        <v>15246.44577</v>
      </c>
      <c r="DM61" s="1">
        <f t="shared" si="303"/>
        <v>15703.83915</v>
      </c>
      <c r="DO61" s="1">
        <f t="shared" si="304"/>
        <v>16174.95432</v>
      </c>
      <c r="DQ61" s="1">
        <f t="shared" si="305"/>
        <v>16660.20295</v>
      </c>
      <c r="DS61" s="1">
        <f t="shared" si="306"/>
        <v>17160.00904</v>
      </c>
      <c r="DU61" s="1">
        <f t="shared" si="307"/>
        <v>17674.80931</v>
      </c>
    </row>
    <row r="62" ht="12.75" hidden="1" customHeight="1" outlineLevel="1">
      <c r="A62" t="s">
        <v>79</v>
      </c>
      <c r="D62" s="1">
        <v>500.0</v>
      </c>
      <c r="G62" s="1">
        <f t="shared" si="248"/>
        <v>515</v>
      </c>
      <c r="I62" s="1">
        <f t="shared" si="249"/>
        <v>530.45</v>
      </c>
      <c r="K62" s="1">
        <f t="shared" si="250"/>
        <v>546.3635</v>
      </c>
      <c r="M62" s="1">
        <f t="shared" si="251"/>
        <v>562.754405</v>
      </c>
      <c r="O62" s="1">
        <f t="shared" si="252"/>
        <v>579.6370372</v>
      </c>
      <c r="Q62" s="1">
        <f t="shared" si="253"/>
        <v>597.0261483</v>
      </c>
      <c r="S62" s="1">
        <f t="shared" si="254"/>
        <v>614.9369327</v>
      </c>
      <c r="U62" s="1">
        <f t="shared" si="255"/>
        <v>633.3850407</v>
      </c>
      <c r="W62" s="1">
        <f t="shared" si="256"/>
        <v>652.3865919</v>
      </c>
      <c r="Y62" s="1">
        <f t="shared" si="257"/>
        <v>671.9581897</v>
      </c>
      <c r="AA62" s="1">
        <f t="shared" si="258"/>
        <v>692.1169354</v>
      </c>
      <c r="AC62" s="1">
        <f t="shared" si="259"/>
        <v>712.8804434</v>
      </c>
      <c r="AE62" s="1">
        <f t="shared" si="260"/>
        <v>734.2668567</v>
      </c>
      <c r="AG62" s="1">
        <f t="shared" si="261"/>
        <v>756.2948624</v>
      </c>
      <c r="AI62" s="1">
        <f t="shared" si="262"/>
        <v>778.9837083</v>
      </c>
      <c r="AK62" s="1">
        <f t="shared" si="263"/>
        <v>802.3532195</v>
      </c>
      <c r="AM62" s="1">
        <f t="shared" si="264"/>
        <v>826.4238161</v>
      </c>
      <c r="AO62" s="1">
        <f t="shared" si="265"/>
        <v>851.2165306</v>
      </c>
      <c r="AQ62" s="1">
        <f t="shared" si="266"/>
        <v>876.7530265</v>
      </c>
      <c r="AS62" s="1">
        <f t="shared" si="267"/>
        <v>903.0556173</v>
      </c>
      <c r="AU62" s="1">
        <f t="shared" si="268"/>
        <v>930.1472859</v>
      </c>
      <c r="AW62" s="1">
        <f t="shared" si="269"/>
        <v>958.0517044</v>
      </c>
      <c r="AY62" s="1">
        <f t="shared" si="270"/>
        <v>986.7932556</v>
      </c>
      <c r="BA62" s="1">
        <f t="shared" si="271"/>
        <v>1016.397053</v>
      </c>
      <c r="BC62" s="1">
        <f t="shared" si="272"/>
        <v>1046.888965</v>
      </c>
      <c r="BE62" s="1">
        <f t="shared" si="273"/>
        <v>1078.295634</v>
      </c>
      <c r="BG62" s="1">
        <f t="shared" si="274"/>
        <v>1110.644503</v>
      </c>
      <c r="BI62" s="1">
        <f t="shared" si="275"/>
        <v>1143.963838</v>
      </c>
      <c r="BK62" s="1">
        <f t="shared" si="276"/>
        <v>1178.282753</v>
      </c>
      <c r="BM62" s="1">
        <f t="shared" si="277"/>
        <v>1213.631236</v>
      </c>
      <c r="BO62" s="1">
        <f t="shared" si="278"/>
        <v>1250.040173</v>
      </c>
      <c r="BQ62" s="1">
        <f t="shared" si="279"/>
        <v>1287.541378</v>
      </c>
      <c r="BS62" s="1">
        <f t="shared" si="280"/>
        <v>1326.167619</v>
      </c>
      <c r="BU62" s="1">
        <f t="shared" si="281"/>
        <v>1365.952648</v>
      </c>
      <c r="BW62" s="1">
        <f t="shared" si="282"/>
        <v>1406.931227</v>
      </c>
      <c r="BY62" s="1">
        <f t="shared" si="283"/>
        <v>1449.139164</v>
      </c>
      <c r="CA62" s="1">
        <f t="shared" si="284"/>
        <v>1492.613339</v>
      </c>
      <c r="CC62" s="1">
        <f t="shared" si="285"/>
        <v>1537.391739</v>
      </c>
      <c r="CE62" s="1">
        <f t="shared" si="286"/>
        <v>1583.513491</v>
      </c>
      <c r="CG62" s="1">
        <f t="shared" si="287"/>
        <v>1631.018896</v>
      </c>
      <c r="CI62" s="1">
        <f t="shared" si="288"/>
        <v>1679.949463</v>
      </c>
      <c r="CK62" s="1">
        <f t="shared" si="289"/>
        <v>1730.347947</v>
      </c>
      <c r="CM62" s="1">
        <f t="shared" si="290"/>
        <v>1782.258385</v>
      </c>
      <c r="CO62" s="1">
        <f t="shared" si="291"/>
        <v>1835.726137</v>
      </c>
      <c r="CQ62" s="1">
        <f t="shared" si="292"/>
        <v>1890.797921</v>
      </c>
      <c r="CS62" s="1">
        <f t="shared" si="293"/>
        <v>1947.521858</v>
      </c>
      <c r="CU62" s="1">
        <f t="shared" si="294"/>
        <v>2005.947514</v>
      </c>
      <c r="CW62" s="1">
        <f t="shared" si="295"/>
        <v>2066.12594</v>
      </c>
      <c r="CY62" s="1">
        <f t="shared" si="296"/>
        <v>2128.109718</v>
      </c>
      <c r="DA62" s="1">
        <f t="shared" si="297"/>
        <v>2191.953009</v>
      </c>
      <c r="DC62" s="1">
        <f t="shared" si="298"/>
        <v>2257.7116</v>
      </c>
      <c r="DE62" s="1">
        <f t="shared" si="299"/>
        <v>2325.442948</v>
      </c>
      <c r="DG62" s="1">
        <f t="shared" si="300"/>
        <v>2395.206236</v>
      </c>
      <c r="DI62" s="1">
        <f t="shared" si="301"/>
        <v>2467.062423</v>
      </c>
      <c r="DK62" s="1">
        <f t="shared" si="302"/>
        <v>2541.074296</v>
      </c>
      <c r="DM62" s="1">
        <f t="shared" si="303"/>
        <v>2617.306525</v>
      </c>
      <c r="DO62" s="1">
        <f t="shared" si="304"/>
        <v>2695.82572</v>
      </c>
      <c r="DQ62" s="1">
        <f t="shared" si="305"/>
        <v>2776.700492</v>
      </c>
      <c r="DS62" s="1">
        <f t="shared" si="306"/>
        <v>2860.001507</v>
      </c>
      <c r="DU62" s="1">
        <f t="shared" si="307"/>
        <v>2945.801552</v>
      </c>
    </row>
    <row r="63" ht="12.75" customHeight="1" collapsed="1">
      <c r="A63" s="34" t="s">
        <v>80</v>
      </c>
      <c r="B63" s="35"/>
      <c r="C63" s="35"/>
      <c r="D63" s="37">
        <f>SUM(D53:D62)</f>
        <v>56600</v>
      </c>
      <c r="E63" s="35"/>
      <c r="F63" s="35"/>
      <c r="G63" s="37">
        <f>SUM(G53:G62)</f>
        <v>58298</v>
      </c>
      <c r="H63" s="34"/>
      <c r="I63" s="37">
        <f>SUM(I53:I62)</f>
        <v>60046.94</v>
      </c>
      <c r="J63" s="35"/>
      <c r="K63" s="37">
        <f>SUM(K53:K62)</f>
        <v>61848.3482</v>
      </c>
      <c r="L63" s="35"/>
      <c r="M63" s="37">
        <f>SUM(M53:M62)</f>
        <v>63703.79865</v>
      </c>
      <c r="N63" s="35"/>
      <c r="O63" s="37">
        <f>SUM(O53:O62)</f>
        <v>65614.91261</v>
      </c>
      <c r="P63" s="35"/>
      <c r="Q63" s="37">
        <f>SUM(Q53:Q62)</f>
        <v>67583.35998</v>
      </c>
      <c r="R63" s="35"/>
      <c r="S63" s="37">
        <f>SUM(S53:S62)</f>
        <v>69610.86078</v>
      </c>
      <c r="T63" s="35"/>
      <c r="U63" s="37">
        <f>SUM(U53:U62)</f>
        <v>71699.18661</v>
      </c>
      <c r="V63" s="35"/>
      <c r="W63" s="37">
        <f>SUM(W53:W62)</f>
        <v>73850.1622</v>
      </c>
      <c r="X63" s="35"/>
      <c r="Y63" s="37">
        <f>SUM(Y53:Y62)</f>
        <v>76065.66707</v>
      </c>
      <c r="Z63" s="35"/>
      <c r="AA63" s="37">
        <f>SUM(AA53:AA62)</f>
        <v>78347.63708</v>
      </c>
      <c r="AB63" s="35"/>
      <c r="AC63" s="37">
        <f>SUM(AC53:AC62)</f>
        <v>80698.0662</v>
      </c>
      <c r="AD63" s="35"/>
      <c r="AE63" s="37">
        <f>SUM(AE53:AE62)</f>
        <v>83119.00818</v>
      </c>
      <c r="AF63" s="35"/>
      <c r="AG63" s="37">
        <f>SUM(AG53:AG62)</f>
        <v>85612.57843</v>
      </c>
      <c r="AH63" s="35"/>
      <c r="AI63" s="37">
        <f>SUM(AI53:AI62)</f>
        <v>88180.95578</v>
      </c>
      <c r="AJ63" s="35"/>
      <c r="AK63" s="37">
        <f>SUM(AK53:AK62)</f>
        <v>90826.38445</v>
      </c>
      <c r="AL63" s="35"/>
      <c r="AM63" s="37">
        <f>SUM(AM53:AM62)</f>
        <v>93551.17599</v>
      </c>
      <c r="AN63" s="35"/>
      <c r="AO63" s="37">
        <f>SUM(AO53:AO62)</f>
        <v>96357.71127</v>
      </c>
      <c r="AP63" s="35"/>
      <c r="AQ63" s="37">
        <f>SUM(AQ53:AQ62)</f>
        <v>99248.4426</v>
      </c>
      <c r="AR63" s="35"/>
      <c r="AS63" s="37">
        <f>SUM(AS53:AS62)</f>
        <v>102225.8959</v>
      </c>
      <c r="AT63" s="35"/>
      <c r="AU63" s="37">
        <f>SUM(AU53:AU62)</f>
        <v>105292.6728</v>
      </c>
      <c r="AV63" s="35"/>
      <c r="AW63" s="37">
        <f>SUM(AW53:AW62)</f>
        <v>108451.4529</v>
      </c>
      <c r="AX63" s="35"/>
      <c r="AY63" s="37">
        <f>SUM(AY53:AY62)</f>
        <v>111704.9965</v>
      </c>
      <c r="AZ63" s="35"/>
      <c r="BA63" s="37">
        <f>SUM(BA53:BA62)</f>
        <v>115056.1464</v>
      </c>
      <c r="BB63" s="35"/>
      <c r="BC63" s="37">
        <f>SUM(BC53:BC62)</f>
        <v>118507.8308</v>
      </c>
      <c r="BD63" s="35"/>
      <c r="BE63" s="37">
        <f>SUM(BE53:BE62)</f>
        <v>122063.0657</v>
      </c>
      <c r="BF63" s="35"/>
      <c r="BG63" s="37">
        <f>SUM(BG53:BG62)</f>
        <v>125724.9577</v>
      </c>
      <c r="BH63" s="35"/>
      <c r="BI63" s="37">
        <f>SUM(BI53:BI62)</f>
        <v>129496.7064</v>
      </c>
      <c r="BJ63" s="35"/>
      <c r="BK63" s="37">
        <f>SUM(BK53:BK62)</f>
        <v>133381.6076</v>
      </c>
      <c r="BL63" s="35"/>
      <c r="BM63" s="37">
        <f>SUM(BM53:BM62)</f>
        <v>137383.0559</v>
      </c>
      <c r="BN63" s="35"/>
      <c r="BO63" s="37">
        <f>SUM(BO53:BO62)</f>
        <v>141504.5475</v>
      </c>
      <c r="BP63" s="35"/>
      <c r="BQ63" s="37">
        <f>SUM(BQ53:BQ62)</f>
        <v>145749.684</v>
      </c>
      <c r="BR63" s="35"/>
      <c r="BS63" s="37">
        <f>SUM(BS53:BS62)</f>
        <v>150122.1745</v>
      </c>
      <c r="BT63" s="35"/>
      <c r="BU63" s="37">
        <f>SUM(BU53:BU62)</f>
        <v>154625.8397</v>
      </c>
      <c r="BV63" s="35"/>
      <c r="BW63" s="37">
        <f>SUM(BW53:BW62)</f>
        <v>159264.6149</v>
      </c>
      <c r="BX63" s="35"/>
      <c r="BY63" s="37">
        <f>SUM(BY53:BY62)</f>
        <v>164042.5534</v>
      </c>
      <c r="BZ63" s="35"/>
      <c r="CA63" s="37">
        <f>SUM(CA53:CA62)</f>
        <v>168963.83</v>
      </c>
      <c r="CB63" s="35"/>
      <c r="CC63" s="37">
        <f>SUM(CC53:CC62)</f>
        <v>174032.7449</v>
      </c>
      <c r="CD63" s="35"/>
      <c r="CE63" s="37">
        <f>SUM(CE53:CE62)</f>
        <v>179253.7272</v>
      </c>
      <c r="CF63" s="35"/>
      <c r="CG63" s="37">
        <f>SUM(CG53:CG62)</f>
        <v>184631.339</v>
      </c>
      <c r="CH63" s="35"/>
      <c r="CI63" s="37">
        <f>SUM(CI53:CI62)</f>
        <v>190170.2792</v>
      </c>
      <c r="CJ63" s="35"/>
      <c r="CK63" s="37">
        <f>SUM(CK53:CK62)</f>
        <v>195875.3876</v>
      </c>
      <c r="CL63" s="35"/>
      <c r="CM63" s="37">
        <f>SUM(CM53:CM62)</f>
        <v>201751.6492</v>
      </c>
      <c r="CN63" s="35"/>
      <c r="CO63" s="37">
        <f>SUM(CO53:CO62)</f>
        <v>207804.1987</v>
      </c>
      <c r="CP63" s="35"/>
      <c r="CQ63" s="37">
        <f>SUM(CQ53:CQ62)</f>
        <v>214038.3246</v>
      </c>
      <c r="CR63" s="35"/>
      <c r="CS63" s="37">
        <f>SUM(CS53:CS62)</f>
        <v>220459.4744</v>
      </c>
      <c r="CT63" s="35"/>
      <c r="CU63" s="37">
        <f>SUM(CU53:CU62)</f>
        <v>227073.2586</v>
      </c>
      <c r="CV63" s="35"/>
      <c r="CW63" s="37">
        <f>SUM(CW53:CW62)</f>
        <v>233885.4564</v>
      </c>
      <c r="CX63" s="35"/>
      <c r="CY63" s="37">
        <f>SUM(CY53:CY62)</f>
        <v>240902.0201</v>
      </c>
      <c r="CZ63" s="35"/>
      <c r="DA63" s="37">
        <f>SUM(DA53:DA62)</f>
        <v>248129.0807</v>
      </c>
      <c r="DB63" s="35"/>
      <c r="DC63" s="37">
        <f>SUM(DC53:DC62)</f>
        <v>255572.9531</v>
      </c>
      <c r="DD63" s="35"/>
      <c r="DE63" s="37">
        <f>SUM(DE53:DE62)</f>
        <v>263240.1417</v>
      </c>
      <c r="DF63" s="35"/>
      <c r="DG63" s="37">
        <f>SUM(DG53:DG62)</f>
        <v>271137.3459</v>
      </c>
      <c r="DH63" s="35"/>
      <c r="DI63" s="37">
        <f>SUM(DI53:DI62)</f>
        <v>279271.4663</v>
      </c>
      <c r="DJ63" s="35"/>
      <c r="DK63" s="37">
        <f>SUM(DK53:DK62)</f>
        <v>287649.6103</v>
      </c>
      <c r="DL63" s="35"/>
      <c r="DM63" s="37">
        <f>SUM(DM53:DM62)</f>
        <v>296279.0986</v>
      </c>
      <c r="DN63" s="35"/>
      <c r="DO63" s="37">
        <f>SUM(DO53:DO62)</f>
        <v>305167.4716</v>
      </c>
      <c r="DP63" s="35"/>
      <c r="DQ63" s="37">
        <f>SUM(DQ53:DQ62)</f>
        <v>314322.4957</v>
      </c>
      <c r="DR63" s="35"/>
      <c r="DS63" s="37">
        <f>SUM(DS53:DS62)</f>
        <v>323752.1706</v>
      </c>
      <c r="DT63" s="35"/>
      <c r="DU63" s="37">
        <f>SUM(DU53:DU62)</f>
        <v>333464.7357</v>
      </c>
    </row>
    <row r="64" ht="12.75" customHeight="1">
      <c r="D64" s="1"/>
    </row>
    <row r="65" ht="12.75" customHeight="1">
      <c r="A65" s="5" t="s">
        <v>81</v>
      </c>
      <c r="B65" s="42"/>
      <c r="C65" s="42"/>
      <c r="D65" s="43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</row>
    <row r="66" ht="12.75" hidden="1" customHeight="1" outlineLevel="1">
      <c r="A66" t="s">
        <v>82</v>
      </c>
      <c r="D66" s="1">
        <v>6700.0</v>
      </c>
      <c r="G66" s="1">
        <f t="shared" ref="G66:G83" si="308">(D66*$F$2)</f>
        <v>6901</v>
      </c>
      <c r="I66" s="1">
        <f t="shared" ref="I66:I83" si="309">(G66*$F$2)</f>
        <v>7108.03</v>
      </c>
      <c r="K66" s="1">
        <f t="shared" ref="K66:K83" si="310">(I66*$F$2)</f>
        <v>7321.2709</v>
      </c>
      <c r="M66" s="1">
        <f t="shared" ref="M66:M83" si="311">(K66*$F$2)</f>
        <v>7540.909027</v>
      </c>
      <c r="O66" s="1">
        <f t="shared" ref="O66:O83" si="312">(M66*$F$2)</f>
        <v>7767.136298</v>
      </c>
      <c r="Q66" s="1">
        <f t="shared" ref="Q66:Q83" si="313">(O66*$F$2)</f>
        <v>8000.150387</v>
      </c>
      <c r="S66" s="1">
        <f t="shared" ref="S66:S83" si="314">(Q66*$F$2)</f>
        <v>8240.154898</v>
      </c>
      <c r="U66" s="1">
        <f t="shared" ref="U66:U83" si="315">(S66*$F$2)</f>
        <v>8487.359545</v>
      </c>
      <c r="W66" s="1">
        <f t="shared" ref="W66:W83" si="316">(U66*$F$2)</f>
        <v>8741.980332</v>
      </c>
      <c r="Y66" s="1">
        <f t="shared" ref="Y66:Y83" si="317">(W66*$F$2)</f>
        <v>9004.239742</v>
      </c>
      <c r="AA66" s="1">
        <f t="shared" ref="AA66:AA83" si="318">(Y66*$F$2)</f>
        <v>9274.366934</v>
      </c>
      <c r="AC66" s="1">
        <f t="shared" ref="AC66:AC83" si="319">(AA66*$F$2)</f>
        <v>9552.597942</v>
      </c>
      <c r="AE66" s="1">
        <f t="shared" ref="AE66:AE83" si="320">(AC66*$F$2)</f>
        <v>9839.17588</v>
      </c>
      <c r="AG66" s="1">
        <f t="shared" ref="AG66:AG83" si="321">(AE66*$F$2)</f>
        <v>10134.35116</v>
      </c>
      <c r="AI66" s="1">
        <f t="shared" ref="AI66:AI83" si="322">(AG66*$F$2)</f>
        <v>10438.38169</v>
      </c>
      <c r="AK66" s="1">
        <f t="shared" ref="AK66:AK83" si="323">(AI66*$F$2)</f>
        <v>10751.53314</v>
      </c>
      <c r="AM66" s="1">
        <f t="shared" ref="AM66:AM83" si="324">(AK66*$F$2)</f>
        <v>11074.07914</v>
      </c>
      <c r="AO66" s="1">
        <f t="shared" ref="AO66:AO83" si="325">(AM66*$F$2)</f>
        <v>11406.30151</v>
      </c>
      <c r="AQ66" s="1">
        <f t="shared" ref="AQ66:AQ83" si="326">(AO66*$F$2)</f>
        <v>11748.49056</v>
      </c>
      <c r="AS66" s="1">
        <f t="shared" ref="AS66:AS83" si="327">(AQ66*$F$2)</f>
        <v>12100.94527</v>
      </c>
      <c r="AU66" s="1">
        <f t="shared" ref="AU66:AU83" si="328">(AS66*$F$2)</f>
        <v>12463.97363</v>
      </c>
      <c r="AW66" s="1">
        <f t="shared" ref="AW66:AW83" si="329">(AU66*$F$2)</f>
        <v>12837.89284</v>
      </c>
      <c r="AY66" s="1">
        <f t="shared" ref="AY66:AY83" si="330">(AW66*$F$2)</f>
        <v>13223.02962</v>
      </c>
      <c r="BA66" s="1">
        <f t="shared" ref="BA66:BA83" si="331">(AY66*$F$2)</f>
        <v>13619.72051</v>
      </c>
      <c r="BC66" s="1">
        <f t="shared" ref="BC66:BC83" si="332">(BA66*$F$2)</f>
        <v>14028.31213</v>
      </c>
      <c r="BE66" s="1">
        <f t="shared" ref="BE66:BE83" si="333">(BC66*$F$2)</f>
        <v>14449.16149</v>
      </c>
      <c r="BG66" s="1">
        <f t="shared" ref="BG66:BG83" si="334">(BE66*$F$2)</f>
        <v>14882.63634</v>
      </c>
      <c r="BI66" s="1">
        <f t="shared" ref="BI66:BI83" si="335">(BG66*$F$2)</f>
        <v>15329.11543</v>
      </c>
      <c r="BK66" s="1">
        <f t="shared" ref="BK66:BK83" si="336">(BI66*$F$2)</f>
        <v>15788.98889</v>
      </c>
      <c r="BM66" s="1">
        <f t="shared" ref="BM66:BM83" si="337">(BK66*$F$2)</f>
        <v>16262.65856</v>
      </c>
      <c r="BO66" s="1">
        <f t="shared" ref="BO66:BO83" si="338">(BM66*$F$2)</f>
        <v>16750.53831</v>
      </c>
      <c r="BQ66" s="1">
        <f t="shared" ref="BQ66:BQ83" si="339">(BO66*$F$2)</f>
        <v>17253.05446</v>
      </c>
      <c r="BS66" s="1">
        <f t="shared" ref="BS66:BS83" si="340">(BQ66*$F$2)</f>
        <v>17770.6461</v>
      </c>
      <c r="BU66" s="1">
        <f t="shared" ref="BU66:BU83" si="341">(BS66*$F$2)</f>
        <v>18303.76548</v>
      </c>
      <c r="BW66" s="1">
        <f t="shared" ref="BW66:BW83" si="342">(BU66*$F$2)</f>
        <v>18852.87844</v>
      </c>
      <c r="BY66" s="1">
        <f t="shared" ref="BY66:BY83" si="343">(BW66*$F$2)</f>
        <v>19418.4648</v>
      </c>
      <c r="CA66" s="1">
        <f t="shared" ref="CA66:CA83" si="344">(BY66*$F$2)</f>
        <v>20001.01874</v>
      </c>
      <c r="CC66" s="1">
        <f t="shared" ref="CC66:CC83" si="345">(CA66*$F$2)</f>
        <v>20601.0493</v>
      </c>
      <c r="CE66" s="1">
        <f t="shared" ref="CE66:CE83" si="346">(CC66*$F$2)</f>
        <v>21219.08078</v>
      </c>
      <c r="CG66" s="1">
        <f t="shared" ref="CG66:CG83" si="347">(CE66*$F$2)</f>
        <v>21855.65321</v>
      </c>
      <c r="CI66" s="1">
        <f t="shared" ref="CI66:CI83" si="348">(CG66*$F$2)</f>
        <v>22511.3228</v>
      </c>
      <c r="CK66" s="1">
        <f t="shared" ref="CK66:CK83" si="349">(CI66*$F$2)</f>
        <v>23186.66249</v>
      </c>
      <c r="CM66" s="1">
        <f t="shared" ref="CM66:CM83" si="350">(CK66*$F$2)</f>
        <v>23882.26236</v>
      </c>
      <c r="CO66" s="1">
        <f t="shared" ref="CO66:CO83" si="351">(CM66*$F$2)</f>
        <v>24598.73023</v>
      </c>
      <c r="CQ66" s="1">
        <f t="shared" ref="CQ66:CQ83" si="352">(CO66*$F$2)</f>
        <v>25336.69214</v>
      </c>
      <c r="CS66" s="1">
        <f t="shared" ref="CS66:CS83" si="353">(CQ66*$F$2)</f>
        <v>26096.7929</v>
      </c>
      <c r="CU66" s="1">
        <f t="shared" ref="CU66:CU83" si="354">(CS66*$F$2)</f>
        <v>26879.69669</v>
      </c>
      <c r="CW66" s="1">
        <f t="shared" ref="CW66:CW83" si="355">(CU66*$F$2)</f>
        <v>27686.08759</v>
      </c>
      <c r="CY66" s="1">
        <f t="shared" ref="CY66:CY83" si="356">(CW66*$F$2)</f>
        <v>28516.67022</v>
      </c>
      <c r="DA66" s="1">
        <f t="shared" ref="DA66:DA83" si="357">(CY66*$F$2)</f>
        <v>29372.17033</v>
      </c>
      <c r="DC66" s="1">
        <f t="shared" ref="DC66:DC83" si="358">(DA66*$F$2)</f>
        <v>30253.33544</v>
      </c>
      <c r="DE66" s="1">
        <f t="shared" ref="DE66:DE83" si="359">(DC66*$F$2)</f>
        <v>31160.9355</v>
      </c>
      <c r="DG66" s="1">
        <f t="shared" ref="DG66:DG83" si="360">(DE66*$F$2)</f>
        <v>32095.76356</v>
      </c>
      <c r="DI66" s="1">
        <f t="shared" ref="DI66:DI83" si="361">(DG66*$F$2)</f>
        <v>33058.63647</v>
      </c>
      <c r="DK66" s="1">
        <f t="shared" ref="DK66:DK83" si="362">(DI66*$F$2)</f>
        <v>34050.39556</v>
      </c>
      <c r="DM66" s="1">
        <f t="shared" ref="DM66:DM83" si="363">(DK66*$F$2)</f>
        <v>35071.90743</v>
      </c>
      <c r="DO66" s="1">
        <f t="shared" ref="DO66:DO83" si="364">(DM66*$F$2)</f>
        <v>36124.06465</v>
      </c>
      <c r="DQ66" s="1">
        <f t="shared" ref="DQ66:DQ83" si="365">(DO66*$F$2)</f>
        <v>37207.78659</v>
      </c>
      <c r="DS66" s="1">
        <f t="shared" ref="DS66:DS83" si="366">(DQ66*$F$2)</f>
        <v>38324.02019</v>
      </c>
      <c r="DU66" s="1">
        <f t="shared" ref="DU66:DU83" si="367">(DS66*$F$2)</f>
        <v>39473.7408</v>
      </c>
    </row>
    <row r="67" ht="12.75" hidden="1" customHeight="1" outlineLevel="1">
      <c r="A67" t="s">
        <v>83</v>
      </c>
      <c r="D67" s="1">
        <v>516.0</v>
      </c>
      <c r="G67" s="1">
        <f t="shared" si="308"/>
        <v>531.48</v>
      </c>
      <c r="I67" s="1">
        <f t="shared" si="309"/>
        <v>547.4244</v>
      </c>
      <c r="K67" s="1">
        <f t="shared" si="310"/>
        <v>563.847132</v>
      </c>
      <c r="M67" s="1">
        <f t="shared" si="311"/>
        <v>580.762546</v>
      </c>
      <c r="O67" s="1">
        <f t="shared" si="312"/>
        <v>598.1854223</v>
      </c>
      <c r="Q67" s="1">
        <f t="shared" si="313"/>
        <v>616.130985</v>
      </c>
      <c r="S67" s="1">
        <f t="shared" si="314"/>
        <v>634.6149146</v>
      </c>
      <c r="U67" s="1">
        <f t="shared" si="315"/>
        <v>653.653362</v>
      </c>
      <c r="W67" s="1">
        <f t="shared" si="316"/>
        <v>673.2629629</v>
      </c>
      <c r="Y67" s="1">
        <f t="shared" si="317"/>
        <v>693.4608517</v>
      </c>
      <c r="AA67" s="1">
        <f t="shared" si="318"/>
        <v>714.2646773</v>
      </c>
      <c r="AC67" s="1">
        <f t="shared" si="319"/>
        <v>735.6926176</v>
      </c>
      <c r="AE67" s="1">
        <f t="shared" si="320"/>
        <v>757.7633961</v>
      </c>
      <c r="AG67" s="1">
        <f t="shared" si="321"/>
        <v>780.496298</v>
      </c>
      <c r="AI67" s="1">
        <f t="shared" si="322"/>
        <v>803.911187</v>
      </c>
      <c r="AK67" s="1">
        <f t="shared" si="323"/>
        <v>828.0285226</v>
      </c>
      <c r="AM67" s="1">
        <f t="shared" si="324"/>
        <v>852.8693783</v>
      </c>
      <c r="AO67" s="1">
        <f t="shared" si="325"/>
        <v>878.4554596</v>
      </c>
      <c r="AQ67" s="1">
        <f t="shared" si="326"/>
        <v>904.8091234</v>
      </c>
      <c r="AS67" s="1">
        <f t="shared" si="327"/>
        <v>931.9533971</v>
      </c>
      <c r="AU67" s="1">
        <f t="shared" si="328"/>
        <v>959.911999</v>
      </c>
      <c r="AW67" s="1">
        <f t="shared" si="329"/>
        <v>988.709359</v>
      </c>
      <c r="AY67" s="1">
        <f t="shared" si="330"/>
        <v>1018.37064</v>
      </c>
      <c r="BA67" s="1">
        <f t="shared" si="331"/>
        <v>1048.921759</v>
      </c>
      <c r="BC67" s="1">
        <f t="shared" si="332"/>
        <v>1080.389412</v>
      </c>
      <c r="BE67" s="1">
        <f t="shared" si="333"/>
        <v>1112.801094</v>
      </c>
      <c r="BG67" s="1">
        <f t="shared" si="334"/>
        <v>1146.185127</v>
      </c>
      <c r="BI67" s="1">
        <f t="shared" si="335"/>
        <v>1180.570681</v>
      </c>
      <c r="BK67" s="1">
        <f t="shared" si="336"/>
        <v>1215.987801</v>
      </c>
      <c r="BM67" s="1">
        <f t="shared" si="337"/>
        <v>1252.467435</v>
      </c>
      <c r="BO67" s="1">
        <f t="shared" si="338"/>
        <v>1290.041458</v>
      </c>
      <c r="BQ67" s="1">
        <f t="shared" si="339"/>
        <v>1328.742702</v>
      </c>
      <c r="BS67" s="1">
        <f t="shared" si="340"/>
        <v>1368.604983</v>
      </c>
      <c r="BU67" s="1">
        <f t="shared" si="341"/>
        <v>1409.663132</v>
      </c>
      <c r="BW67" s="1">
        <f t="shared" si="342"/>
        <v>1451.953026</v>
      </c>
      <c r="BY67" s="1">
        <f t="shared" si="343"/>
        <v>1495.511617</v>
      </c>
      <c r="CA67" s="1">
        <f t="shared" si="344"/>
        <v>1540.376966</v>
      </c>
      <c r="CC67" s="1">
        <f t="shared" si="345"/>
        <v>1586.588275</v>
      </c>
      <c r="CE67" s="1">
        <f t="shared" si="346"/>
        <v>1634.185923</v>
      </c>
      <c r="CG67" s="1">
        <f t="shared" si="347"/>
        <v>1683.211501</v>
      </c>
      <c r="CI67" s="1">
        <f t="shared" si="348"/>
        <v>1733.707846</v>
      </c>
      <c r="CK67" s="1">
        <f t="shared" si="349"/>
        <v>1785.719081</v>
      </c>
      <c r="CM67" s="1">
        <f t="shared" si="350"/>
        <v>1839.290653</v>
      </c>
      <c r="CO67" s="1">
        <f t="shared" si="351"/>
        <v>1894.469373</v>
      </c>
      <c r="CQ67" s="1">
        <f t="shared" si="352"/>
        <v>1951.303454</v>
      </c>
      <c r="CS67" s="1">
        <f t="shared" si="353"/>
        <v>2009.842558</v>
      </c>
      <c r="CU67" s="1">
        <f t="shared" si="354"/>
        <v>2070.137835</v>
      </c>
      <c r="CW67" s="1">
        <f t="shared" si="355"/>
        <v>2132.24197</v>
      </c>
      <c r="CY67" s="1">
        <f t="shared" si="356"/>
        <v>2196.209229</v>
      </c>
      <c r="DA67" s="1">
        <f t="shared" si="357"/>
        <v>2262.095506</v>
      </c>
      <c r="DC67" s="1">
        <f t="shared" si="358"/>
        <v>2329.958371</v>
      </c>
      <c r="DE67" s="1">
        <f t="shared" si="359"/>
        <v>2399.857122</v>
      </c>
      <c r="DG67" s="1">
        <f t="shared" si="360"/>
        <v>2471.852836</v>
      </c>
      <c r="DI67" s="1">
        <f t="shared" si="361"/>
        <v>2546.008421</v>
      </c>
      <c r="DK67" s="1">
        <f t="shared" si="362"/>
        <v>2622.388673</v>
      </c>
      <c r="DM67" s="1">
        <f t="shared" si="363"/>
        <v>2701.060333</v>
      </c>
      <c r="DO67" s="1">
        <f t="shared" si="364"/>
        <v>2782.092143</v>
      </c>
      <c r="DQ67" s="1">
        <f t="shared" si="365"/>
        <v>2865.554908</v>
      </c>
      <c r="DS67" s="1">
        <f t="shared" si="366"/>
        <v>2951.521555</v>
      </c>
      <c r="DU67" s="1">
        <f t="shared" si="367"/>
        <v>3040.067202</v>
      </c>
    </row>
    <row r="68" ht="12.75" hidden="1" customHeight="1" outlineLevel="1">
      <c r="A68" t="s">
        <v>84</v>
      </c>
      <c r="D68" s="1">
        <v>1300.0</v>
      </c>
      <c r="G68" s="1">
        <f t="shared" si="308"/>
        <v>1339</v>
      </c>
      <c r="I68" s="1">
        <f t="shared" si="309"/>
        <v>1379.17</v>
      </c>
      <c r="K68" s="1">
        <f t="shared" si="310"/>
        <v>1420.5451</v>
      </c>
      <c r="M68" s="1">
        <f t="shared" si="311"/>
        <v>1463.161453</v>
      </c>
      <c r="O68" s="1">
        <f t="shared" si="312"/>
        <v>1507.056297</v>
      </c>
      <c r="Q68" s="1">
        <f t="shared" si="313"/>
        <v>1552.267985</v>
      </c>
      <c r="S68" s="1">
        <f t="shared" si="314"/>
        <v>1598.836025</v>
      </c>
      <c r="U68" s="1">
        <f t="shared" si="315"/>
        <v>1646.801106</v>
      </c>
      <c r="W68" s="1">
        <f t="shared" si="316"/>
        <v>1696.205139</v>
      </c>
      <c r="Y68" s="1">
        <f t="shared" si="317"/>
        <v>1747.091293</v>
      </c>
      <c r="AA68" s="1">
        <f t="shared" si="318"/>
        <v>1799.504032</v>
      </c>
      <c r="AC68" s="1">
        <f t="shared" si="319"/>
        <v>1853.489153</v>
      </c>
      <c r="AE68" s="1">
        <f t="shared" si="320"/>
        <v>1909.093827</v>
      </c>
      <c r="AG68" s="1">
        <f t="shared" si="321"/>
        <v>1966.366642</v>
      </c>
      <c r="AI68" s="1">
        <f t="shared" si="322"/>
        <v>2025.357642</v>
      </c>
      <c r="AK68" s="1">
        <f t="shared" si="323"/>
        <v>2086.118371</v>
      </c>
      <c r="AM68" s="1">
        <f t="shared" si="324"/>
        <v>2148.701922</v>
      </c>
      <c r="AO68" s="1">
        <f t="shared" si="325"/>
        <v>2213.16298</v>
      </c>
      <c r="AQ68" s="1">
        <f t="shared" si="326"/>
        <v>2279.557869</v>
      </c>
      <c r="AS68" s="1">
        <f t="shared" si="327"/>
        <v>2347.944605</v>
      </c>
      <c r="AU68" s="1">
        <f t="shared" si="328"/>
        <v>2418.382943</v>
      </c>
      <c r="AW68" s="1">
        <f t="shared" si="329"/>
        <v>2490.934432</v>
      </c>
      <c r="AY68" s="1">
        <f t="shared" si="330"/>
        <v>2565.662464</v>
      </c>
      <c r="BA68" s="1">
        <f t="shared" si="331"/>
        <v>2642.632338</v>
      </c>
      <c r="BC68" s="1">
        <f t="shared" si="332"/>
        <v>2721.911309</v>
      </c>
      <c r="BE68" s="1">
        <f t="shared" si="333"/>
        <v>2803.568648</v>
      </c>
      <c r="BG68" s="1">
        <f t="shared" si="334"/>
        <v>2887.675707</v>
      </c>
      <c r="BI68" s="1">
        <f t="shared" si="335"/>
        <v>2974.305978</v>
      </c>
      <c r="BK68" s="1">
        <f t="shared" si="336"/>
        <v>3063.535158</v>
      </c>
      <c r="BM68" s="1">
        <f t="shared" si="337"/>
        <v>3155.441213</v>
      </c>
      <c r="BO68" s="1">
        <f t="shared" si="338"/>
        <v>3250.104449</v>
      </c>
      <c r="BQ68" s="1">
        <f t="shared" si="339"/>
        <v>3347.607582</v>
      </c>
      <c r="BS68" s="1">
        <f t="shared" si="340"/>
        <v>3448.03581</v>
      </c>
      <c r="BU68" s="1">
        <f t="shared" si="341"/>
        <v>3551.476884</v>
      </c>
      <c r="BW68" s="1">
        <f t="shared" si="342"/>
        <v>3658.021191</v>
      </c>
      <c r="BY68" s="1">
        <f t="shared" si="343"/>
        <v>3767.761826</v>
      </c>
      <c r="CA68" s="1">
        <f t="shared" si="344"/>
        <v>3880.794681</v>
      </c>
      <c r="CC68" s="1">
        <f t="shared" si="345"/>
        <v>3997.218522</v>
      </c>
      <c r="CE68" s="1">
        <f t="shared" si="346"/>
        <v>4117.135077</v>
      </c>
      <c r="CG68" s="1">
        <f t="shared" si="347"/>
        <v>4240.64913</v>
      </c>
      <c r="CI68" s="1">
        <f t="shared" si="348"/>
        <v>4367.868603</v>
      </c>
      <c r="CK68" s="1">
        <f t="shared" si="349"/>
        <v>4498.904662</v>
      </c>
      <c r="CM68" s="1">
        <f t="shared" si="350"/>
        <v>4633.871801</v>
      </c>
      <c r="CO68" s="1">
        <f t="shared" si="351"/>
        <v>4772.887955</v>
      </c>
      <c r="CQ68" s="1">
        <f t="shared" si="352"/>
        <v>4916.074594</v>
      </c>
      <c r="CS68" s="1">
        <f t="shared" si="353"/>
        <v>5063.556832</v>
      </c>
      <c r="CU68" s="1">
        <f t="shared" si="354"/>
        <v>5215.463537</v>
      </c>
      <c r="CW68" s="1">
        <f t="shared" si="355"/>
        <v>5371.927443</v>
      </c>
      <c r="CY68" s="1">
        <f t="shared" si="356"/>
        <v>5533.085266</v>
      </c>
      <c r="DA68" s="1">
        <f t="shared" si="357"/>
        <v>5699.077824</v>
      </c>
      <c r="DC68" s="1">
        <f t="shared" si="358"/>
        <v>5870.050159</v>
      </c>
      <c r="DE68" s="1">
        <f t="shared" si="359"/>
        <v>6046.151664</v>
      </c>
      <c r="DG68" s="1">
        <f t="shared" si="360"/>
        <v>6227.536214</v>
      </c>
      <c r="DI68" s="1">
        <f t="shared" si="361"/>
        <v>6414.3623</v>
      </c>
      <c r="DK68" s="1">
        <f t="shared" si="362"/>
        <v>6606.793169</v>
      </c>
      <c r="DM68" s="1">
        <f t="shared" si="363"/>
        <v>6804.996964</v>
      </c>
      <c r="DO68" s="1">
        <f t="shared" si="364"/>
        <v>7009.146873</v>
      </c>
      <c r="DQ68" s="1">
        <f t="shared" si="365"/>
        <v>7219.421279</v>
      </c>
      <c r="DS68" s="1">
        <f t="shared" si="366"/>
        <v>7436.003918</v>
      </c>
      <c r="DU68" s="1">
        <f t="shared" si="367"/>
        <v>7659.084035</v>
      </c>
    </row>
    <row r="69" ht="12.75" hidden="1" customHeight="1" outlineLevel="1">
      <c r="A69" t="s">
        <v>85</v>
      </c>
      <c r="D69" s="1">
        <v>4500.0</v>
      </c>
      <c r="G69" s="1">
        <f t="shared" si="308"/>
        <v>4635</v>
      </c>
      <c r="I69" s="1">
        <f t="shared" si="309"/>
        <v>4774.05</v>
      </c>
      <c r="K69" s="1">
        <f t="shared" si="310"/>
        <v>4917.2715</v>
      </c>
      <c r="M69" s="1">
        <f t="shared" si="311"/>
        <v>5064.789645</v>
      </c>
      <c r="O69" s="1">
        <f t="shared" si="312"/>
        <v>5216.733334</v>
      </c>
      <c r="Q69" s="1">
        <f t="shared" si="313"/>
        <v>5373.235334</v>
      </c>
      <c r="S69" s="1">
        <f t="shared" si="314"/>
        <v>5534.432394</v>
      </c>
      <c r="U69" s="1">
        <f t="shared" si="315"/>
        <v>5700.465366</v>
      </c>
      <c r="W69" s="1">
        <f t="shared" si="316"/>
        <v>5871.479327</v>
      </c>
      <c r="Y69" s="1">
        <f t="shared" si="317"/>
        <v>6047.623707</v>
      </c>
      <c r="AA69" s="1">
        <f t="shared" si="318"/>
        <v>6229.052418</v>
      </c>
      <c r="AC69" s="1">
        <f t="shared" si="319"/>
        <v>6415.923991</v>
      </c>
      <c r="AE69" s="1">
        <f t="shared" si="320"/>
        <v>6608.401711</v>
      </c>
      <c r="AG69" s="1">
        <f t="shared" si="321"/>
        <v>6806.653762</v>
      </c>
      <c r="AI69" s="1">
        <f t="shared" si="322"/>
        <v>7010.853375</v>
      </c>
      <c r="AK69" s="1">
        <f t="shared" si="323"/>
        <v>7221.178976</v>
      </c>
      <c r="AM69" s="1">
        <f t="shared" si="324"/>
        <v>7437.814345</v>
      </c>
      <c r="AO69" s="1">
        <f t="shared" si="325"/>
        <v>7660.948776</v>
      </c>
      <c r="AQ69" s="1">
        <f t="shared" si="326"/>
        <v>7890.777239</v>
      </c>
      <c r="AS69" s="1">
        <f t="shared" si="327"/>
        <v>8127.500556</v>
      </c>
      <c r="AU69" s="1">
        <f t="shared" si="328"/>
        <v>8371.325573</v>
      </c>
      <c r="AW69" s="1">
        <f t="shared" si="329"/>
        <v>8622.46534</v>
      </c>
      <c r="AY69" s="1">
        <f t="shared" si="330"/>
        <v>8881.1393</v>
      </c>
      <c r="BA69" s="1">
        <f t="shared" si="331"/>
        <v>9147.573479</v>
      </c>
      <c r="BC69" s="1">
        <f t="shared" si="332"/>
        <v>9422.000683</v>
      </c>
      <c r="BE69" s="1">
        <f t="shared" si="333"/>
        <v>9704.660704</v>
      </c>
      <c r="BG69" s="1">
        <f t="shared" si="334"/>
        <v>9995.800525</v>
      </c>
      <c r="BI69" s="1">
        <f t="shared" si="335"/>
        <v>10295.67454</v>
      </c>
      <c r="BK69" s="1">
        <f t="shared" si="336"/>
        <v>10604.54478</v>
      </c>
      <c r="BM69" s="1">
        <f t="shared" si="337"/>
        <v>10922.68112</v>
      </c>
      <c r="BO69" s="1">
        <f t="shared" si="338"/>
        <v>11250.36155</v>
      </c>
      <c r="BQ69" s="1">
        <f t="shared" si="339"/>
        <v>11587.8724</v>
      </c>
      <c r="BS69" s="1">
        <f t="shared" si="340"/>
        <v>11935.50857</v>
      </c>
      <c r="BU69" s="1">
        <f t="shared" si="341"/>
        <v>12293.57383</v>
      </c>
      <c r="BW69" s="1">
        <f t="shared" si="342"/>
        <v>12662.38104</v>
      </c>
      <c r="BY69" s="1">
        <f t="shared" si="343"/>
        <v>13042.25248</v>
      </c>
      <c r="CA69" s="1">
        <f t="shared" si="344"/>
        <v>13433.52005</v>
      </c>
      <c r="CC69" s="1">
        <f t="shared" si="345"/>
        <v>13836.52565</v>
      </c>
      <c r="CE69" s="1">
        <f t="shared" si="346"/>
        <v>14251.62142</v>
      </c>
      <c r="CG69" s="1">
        <f t="shared" si="347"/>
        <v>14679.17006</v>
      </c>
      <c r="CI69" s="1">
        <f t="shared" si="348"/>
        <v>15119.54517</v>
      </c>
      <c r="CK69" s="1">
        <f t="shared" si="349"/>
        <v>15573.13152</v>
      </c>
      <c r="CM69" s="1">
        <f t="shared" si="350"/>
        <v>16040.32547</v>
      </c>
      <c r="CO69" s="1">
        <f t="shared" si="351"/>
        <v>16521.53523</v>
      </c>
      <c r="CQ69" s="1">
        <f t="shared" si="352"/>
        <v>17017.18129</v>
      </c>
      <c r="CS69" s="1">
        <f t="shared" si="353"/>
        <v>17527.69673</v>
      </c>
      <c r="CU69" s="1">
        <f t="shared" si="354"/>
        <v>18053.52763</v>
      </c>
      <c r="CW69" s="1">
        <f t="shared" si="355"/>
        <v>18595.13346</v>
      </c>
      <c r="CY69" s="1">
        <f t="shared" si="356"/>
        <v>19152.98746</v>
      </c>
      <c r="DA69" s="1">
        <f t="shared" si="357"/>
        <v>19727.57708</v>
      </c>
      <c r="DC69" s="1">
        <f t="shared" si="358"/>
        <v>20319.4044</v>
      </c>
      <c r="DE69" s="1">
        <f t="shared" si="359"/>
        <v>20928.98653</v>
      </c>
      <c r="DG69" s="1">
        <f t="shared" si="360"/>
        <v>21556.85612</v>
      </c>
      <c r="DI69" s="1">
        <f t="shared" si="361"/>
        <v>22203.56181</v>
      </c>
      <c r="DK69" s="1">
        <f t="shared" si="362"/>
        <v>22869.66866</v>
      </c>
      <c r="DM69" s="1">
        <f t="shared" si="363"/>
        <v>23555.75872</v>
      </c>
      <c r="DO69" s="1">
        <f t="shared" si="364"/>
        <v>24262.43148</v>
      </c>
      <c r="DQ69" s="1">
        <f t="shared" si="365"/>
        <v>24990.30443</v>
      </c>
      <c r="DS69" s="1">
        <f t="shared" si="366"/>
        <v>25740.01356</v>
      </c>
      <c r="DU69" s="1">
        <f t="shared" si="367"/>
        <v>26512.21397</v>
      </c>
    </row>
    <row r="70" ht="12.75" hidden="1" customHeight="1" outlineLevel="1">
      <c r="A70" t="s">
        <v>86</v>
      </c>
      <c r="D70" s="1">
        <v>200.0</v>
      </c>
      <c r="G70" s="1">
        <f t="shared" si="308"/>
        <v>206</v>
      </c>
      <c r="I70" s="1">
        <f t="shared" si="309"/>
        <v>212.18</v>
      </c>
      <c r="K70" s="1">
        <f t="shared" si="310"/>
        <v>218.5454</v>
      </c>
      <c r="M70" s="1">
        <f t="shared" si="311"/>
        <v>225.101762</v>
      </c>
      <c r="O70" s="1">
        <f t="shared" si="312"/>
        <v>231.8548149</v>
      </c>
      <c r="Q70" s="1">
        <f t="shared" si="313"/>
        <v>238.8104593</v>
      </c>
      <c r="S70" s="1">
        <f t="shared" si="314"/>
        <v>245.9747731</v>
      </c>
      <c r="U70" s="1">
        <f t="shared" si="315"/>
        <v>253.3540163</v>
      </c>
      <c r="W70" s="1">
        <f t="shared" si="316"/>
        <v>260.9546368</v>
      </c>
      <c r="Y70" s="1">
        <f t="shared" si="317"/>
        <v>268.7832759</v>
      </c>
      <c r="AA70" s="1">
        <f t="shared" si="318"/>
        <v>276.8467741</v>
      </c>
      <c r="AC70" s="1">
        <f t="shared" si="319"/>
        <v>285.1521774</v>
      </c>
      <c r="AE70" s="1">
        <f t="shared" si="320"/>
        <v>293.7067427</v>
      </c>
      <c r="AG70" s="1">
        <f t="shared" si="321"/>
        <v>302.517945</v>
      </c>
      <c r="AI70" s="1">
        <f t="shared" si="322"/>
        <v>311.5934833</v>
      </c>
      <c r="AK70" s="1">
        <f t="shared" si="323"/>
        <v>320.9412878</v>
      </c>
      <c r="AM70" s="1">
        <f t="shared" si="324"/>
        <v>330.5695265</v>
      </c>
      <c r="AO70" s="1">
        <f t="shared" si="325"/>
        <v>340.4866122</v>
      </c>
      <c r="AQ70" s="1">
        <f t="shared" si="326"/>
        <v>350.7012106</v>
      </c>
      <c r="AS70" s="1">
        <f t="shared" si="327"/>
        <v>361.2222469</v>
      </c>
      <c r="AU70" s="1">
        <f t="shared" si="328"/>
        <v>372.0589143</v>
      </c>
      <c r="AW70" s="1">
        <f t="shared" si="329"/>
        <v>383.2206818</v>
      </c>
      <c r="AY70" s="1">
        <f t="shared" si="330"/>
        <v>394.7173022</v>
      </c>
      <c r="BA70" s="1">
        <f t="shared" si="331"/>
        <v>406.5588213</v>
      </c>
      <c r="BC70" s="1">
        <f t="shared" si="332"/>
        <v>418.7555859</v>
      </c>
      <c r="BE70" s="1">
        <f t="shared" si="333"/>
        <v>431.3182535</v>
      </c>
      <c r="BG70" s="1">
        <f t="shared" si="334"/>
        <v>444.2578011</v>
      </c>
      <c r="BI70" s="1">
        <f t="shared" si="335"/>
        <v>457.5855351</v>
      </c>
      <c r="BK70" s="1">
        <f t="shared" si="336"/>
        <v>471.3131012</v>
      </c>
      <c r="BM70" s="1">
        <f t="shared" si="337"/>
        <v>485.4524942</v>
      </c>
      <c r="BO70" s="1">
        <f t="shared" si="338"/>
        <v>500.0160691</v>
      </c>
      <c r="BQ70" s="1">
        <f t="shared" si="339"/>
        <v>515.0165511</v>
      </c>
      <c r="BS70" s="1">
        <f t="shared" si="340"/>
        <v>530.4670477</v>
      </c>
      <c r="BU70" s="1">
        <f t="shared" si="341"/>
        <v>546.3810591</v>
      </c>
      <c r="BW70" s="1">
        <f t="shared" si="342"/>
        <v>562.7724909</v>
      </c>
      <c r="BY70" s="1">
        <f t="shared" si="343"/>
        <v>579.6556656</v>
      </c>
      <c r="CA70" s="1">
        <f t="shared" si="344"/>
        <v>597.0453356</v>
      </c>
      <c r="CC70" s="1">
        <f t="shared" si="345"/>
        <v>614.9566956</v>
      </c>
      <c r="CE70" s="1">
        <f t="shared" si="346"/>
        <v>633.4053965</v>
      </c>
      <c r="CG70" s="1">
        <f t="shared" si="347"/>
        <v>652.4075584</v>
      </c>
      <c r="CI70" s="1">
        <f t="shared" si="348"/>
        <v>671.9797852</v>
      </c>
      <c r="CK70" s="1">
        <f t="shared" si="349"/>
        <v>692.1391787</v>
      </c>
      <c r="CM70" s="1">
        <f t="shared" si="350"/>
        <v>712.9033541</v>
      </c>
      <c r="CO70" s="1">
        <f t="shared" si="351"/>
        <v>734.2904547</v>
      </c>
      <c r="CQ70" s="1">
        <f t="shared" si="352"/>
        <v>756.3191683</v>
      </c>
      <c r="CS70" s="1">
        <f t="shared" si="353"/>
        <v>779.0087434</v>
      </c>
      <c r="CU70" s="1">
        <f t="shared" si="354"/>
        <v>802.3790057</v>
      </c>
      <c r="CW70" s="1">
        <f t="shared" si="355"/>
        <v>826.4503759</v>
      </c>
      <c r="CY70" s="1">
        <f t="shared" si="356"/>
        <v>851.2438871</v>
      </c>
      <c r="DA70" s="1">
        <f t="shared" si="357"/>
        <v>876.7812037</v>
      </c>
      <c r="DC70" s="1">
        <f t="shared" si="358"/>
        <v>903.0846399</v>
      </c>
      <c r="DE70" s="1">
        <f t="shared" si="359"/>
        <v>930.177179</v>
      </c>
      <c r="DG70" s="1">
        <f t="shared" si="360"/>
        <v>958.0824944</v>
      </c>
      <c r="DI70" s="1">
        <f t="shared" si="361"/>
        <v>986.8249693</v>
      </c>
      <c r="DK70" s="1">
        <f t="shared" si="362"/>
        <v>1016.429718</v>
      </c>
      <c r="DM70" s="1">
        <f t="shared" si="363"/>
        <v>1046.92261</v>
      </c>
      <c r="DO70" s="1">
        <f t="shared" si="364"/>
        <v>1078.330288</v>
      </c>
      <c r="DQ70" s="1">
        <f t="shared" si="365"/>
        <v>1110.680197</v>
      </c>
      <c r="DS70" s="1">
        <f t="shared" si="366"/>
        <v>1144.000603</v>
      </c>
      <c r="DU70" s="1">
        <f t="shared" si="367"/>
        <v>1178.320621</v>
      </c>
    </row>
    <row r="71" ht="12.75" hidden="1" customHeight="1" outlineLevel="1">
      <c r="A71" t="s">
        <v>87</v>
      </c>
      <c r="D71" s="1">
        <v>500.0</v>
      </c>
      <c r="G71" s="1">
        <f t="shared" si="308"/>
        <v>515</v>
      </c>
      <c r="I71" s="1">
        <f t="shared" si="309"/>
        <v>530.45</v>
      </c>
      <c r="K71" s="1">
        <f t="shared" si="310"/>
        <v>546.3635</v>
      </c>
      <c r="M71" s="1">
        <f t="shared" si="311"/>
        <v>562.754405</v>
      </c>
      <c r="O71" s="1">
        <f t="shared" si="312"/>
        <v>579.6370372</v>
      </c>
      <c r="Q71" s="1">
        <f t="shared" si="313"/>
        <v>597.0261483</v>
      </c>
      <c r="S71" s="1">
        <f t="shared" si="314"/>
        <v>614.9369327</v>
      </c>
      <c r="U71" s="1">
        <f t="shared" si="315"/>
        <v>633.3850407</v>
      </c>
      <c r="W71" s="1">
        <f t="shared" si="316"/>
        <v>652.3865919</v>
      </c>
      <c r="Y71" s="1">
        <f t="shared" si="317"/>
        <v>671.9581897</v>
      </c>
      <c r="AA71" s="1">
        <f t="shared" si="318"/>
        <v>692.1169354</v>
      </c>
      <c r="AC71" s="1">
        <f t="shared" si="319"/>
        <v>712.8804434</v>
      </c>
      <c r="AE71" s="1">
        <f t="shared" si="320"/>
        <v>734.2668567</v>
      </c>
      <c r="AG71" s="1">
        <f t="shared" si="321"/>
        <v>756.2948624</v>
      </c>
      <c r="AI71" s="1">
        <f t="shared" si="322"/>
        <v>778.9837083</v>
      </c>
      <c r="AK71" s="1">
        <f t="shared" si="323"/>
        <v>802.3532195</v>
      </c>
      <c r="AM71" s="1">
        <f t="shared" si="324"/>
        <v>826.4238161</v>
      </c>
      <c r="AO71" s="1">
        <f t="shared" si="325"/>
        <v>851.2165306</v>
      </c>
      <c r="AQ71" s="1">
        <f t="shared" si="326"/>
        <v>876.7530265</v>
      </c>
      <c r="AS71" s="1">
        <f t="shared" si="327"/>
        <v>903.0556173</v>
      </c>
      <c r="AU71" s="1">
        <f t="shared" si="328"/>
        <v>930.1472859</v>
      </c>
      <c r="AW71" s="1">
        <f t="shared" si="329"/>
        <v>958.0517044</v>
      </c>
      <c r="AY71" s="1">
        <f t="shared" si="330"/>
        <v>986.7932556</v>
      </c>
      <c r="BA71" s="1">
        <f t="shared" si="331"/>
        <v>1016.397053</v>
      </c>
      <c r="BC71" s="1">
        <f t="shared" si="332"/>
        <v>1046.888965</v>
      </c>
      <c r="BE71" s="1">
        <f t="shared" si="333"/>
        <v>1078.295634</v>
      </c>
      <c r="BG71" s="1">
        <f t="shared" si="334"/>
        <v>1110.644503</v>
      </c>
      <c r="BI71" s="1">
        <f t="shared" si="335"/>
        <v>1143.963838</v>
      </c>
      <c r="BK71" s="1">
        <f t="shared" si="336"/>
        <v>1178.282753</v>
      </c>
      <c r="BM71" s="1">
        <f t="shared" si="337"/>
        <v>1213.631236</v>
      </c>
      <c r="BO71" s="1">
        <f t="shared" si="338"/>
        <v>1250.040173</v>
      </c>
      <c r="BQ71" s="1">
        <f t="shared" si="339"/>
        <v>1287.541378</v>
      </c>
      <c r="BS71" s="1">
        <f t="shared" si="340"/>
        <v>1326.167619</v>
      </c>
      <c r="BU71" s="1">
        <f t="shared" si="341"/>
        <v>1365.952648</v>
      </c>
      <c r="BW71" s="1">
        <f t="shared" si="342"/>
        <v>1406.931227</v>
      </c>
      <c r="BY71" s="1">
        <f t="shared" si="343"/>
        <v>1449.139164</v>
      </c>
      <c r="CA71" s="1">
        <f t="shared" si="344"/>
        <v>1492.613339</v>
      </c>
      <c r="CC71" s="1">
        <f t="shared" si="345"/>
        <v>1537.391739</v>
      </c>
      <c r="CE71" s="1">
        <f t="shared" si="346"/>
        <v>1583.513491</v>
      </c>
      <c r="CG71" s="1">
        <f t="shared" si="347"/>
        <v>1631.018896</v>
      </c>
      <c r="CI71" s="1">
        <f t="shared" si="348"/>
        <v>1679.949463</v>
      </c>
      <c r="CK71" s="1">
        <f t="shared" si="349"/>
        <v>1730.347947</v>
      </c>
      <c r="CM71" s="1">
        <f t="shared" si="350"/>
        <v>1782.258385</v>
      </c>
      <c r="CO71" s="1">
        <f t="shared" si="351"/>
        <v>1835.726137</v>
      </c>
      <c r="CQ71" s="1">
        <f t="shared" si="352"/>
        <v>1890.797921</v>
      </c>
      <c r="CS71" s="1">
        <f t="shared" si="353"/>
        <v>1947.521858</v>
      </c>
      <c r="CU71" s="1">
        <f t="shared" si="354"/>
        <v>2005.947514</v>
      </c>
      <c r="CW71" s="1">
        <f t="shared" si="355"/>
        <v>2066.12594</v>
      </c>
      <c r="CY71" s="1">
        <f t="shared" si="356"/>
        <v>2128.109718</v>
      </c>
      <c r="DA71" s="1">
        <f t="shared" si="357"/>
        <v>2191.953009</v>
      </c>
      <c r="DC71" s="1">
        <f t="shared" si="358"/>
        <v>2257.7116</v>
      </c>
      <c r="DE71" s="1">
        <f t="shared" si="359"/>
        <v>2325.442948</v>
      </c>
      <c r="DG71" s="1">
        <f t="shared" si="360"/>
        <v>2395.206236</v>
      </c>
      <c r="DI71" s="1">
        <f t="shared" si="361"/>
        <v>2467.062423</v>
      </c>
      <c r="DK71" s="1">
        <f t="shared" si="362"/>
        <v>2541.074296</v>
      </c>
      <c r="DM71" s="1">
        <f t="shared" si="363"/>
        <v>2617.306525</v>
      </c>
      <c r="DO71" s="1">
        <f t="shared" si="364"/>
        <v>2695.82572</v>
      </c>
      <c r="DQ71" s="1">
        <f t="shared" si="365"/>
        <v>2776.700492</v>
      </c>
      <c r="DS71" s="1">
        <f t="shared" si="366"/>
        <v>2860.001507</v>
      </c>
      <c r="DU71" s="1">
        <f t="shared" si="367"/>
        <v>2945.801552</v>
      </c>
    </row>
    <row r="72" ht="12.75" hidden="1" customHeight="1" outlineLevel="1">
      <c r="A72" t="s">
        <v>89</v>
      </c>
      <c r="D72" s="1">
        <v>3000.0</v>
      </c>
      <c r="G72" s="1">
        <f t="shared" si="308"/>
        <v>3090</v>
      </c>
      <c r="I72" s="1">
        <f t="shared" si="309"/>
        <v>3182.7</v>
      </c>
      <c r="K72" s="1">
        <f t="shared" si="310"/>
        <v>3278.181</v>
      </c>
      <c r="M72" s="1">
        <f t="shared" si="311"/>
        <v>3376.52643</v>
      </c>
      <c r="O72" s="1">
        <f t="shared" si="312"/>
        <v>3477.822223</v>
      </c>
      <c r="Q72" s="1">
        <f t="shared" si="313"/>
        <v>3582.15689</v>
      </c>
      <c r="S72" s="1">
        <f t="shared" si="314"/>
        <v>3689.621596</v>
      </c>
      <c r="U72" s="1">
        <f t="shared" si="315"/>
        <v>3800.310244</v>
      </c>
      <c r="W72" s="1">
        <f t="shared" si="316"/>
        <v>3914.319551</v>
      </c>
      <c r="Y72" s="1">
        <f t="shared" si="317"/>
        <v>4031.749138</v>
      </c>
      <c r="AA72" s="1">
        <f t="shared" si="318"/>
        <v>4152.701612</v>
      </c>
      <c r="AC72" s="1">
        <f t="shared" si="319"/>
        <v>4277.282661</v>
      </c>
      <c r="AE72" s="1">
        <f t="shared" si="320"/>
        <v>4405.60114</v>
      </c>
      <c r="AG72" s="1">
        <f t="shared" si="321"/>
        <v>4537.769175</v>
      </c>
      <c r="AI72" s="1">
        <f t="shared" si="322"/>
        <v>4673.90225</v>
      </c>
      <c r="AK72" s="1">
        <f t="shared" si="323"/>
        <v>4814.119317</v>
      </c>
      <c r="AM72" s="1">
        <f t="shared" si="324"/>
        <v>4958.542897</v>
      </c>
      <c r="AO72" s="1">
        <f t="shared" si="325"/>
        <v>5107.299184</v>
      </c>
      <c r="AQ72" s="1">
        <f t="shared" si="326"/>
        <v>5260.518159</v>
      </c>
      <c r="AS72" s="1">
        <f t="shared" si="327"/>
        <v>5418.333704</v>
      </c>
      <c r="AU72" s="1">
        <f t="shared" si="328"/>
        <v>5580.883715</v>
      </c>
      <c r="AW72" s="1">
        <f t="shared" si="329"/>
        <v>5748.310227</v>
      </c>
      <c r="AY72" s="1">
        <f t="shared" si="330"/>
        <v>5920.759533</v>
      </c>
      <c r="BA72" s="1">
        <f t="shared" si="331"/>
        <v>6098.382319</v>
      </c>
      <c r="BC72" s="1">
        <f t="shared" si="332"/>
        <v>6281.333789</v>
      </c>
      <c r="BE72" s="1">
        <f t="shared" si="333"/>
        <v>6469.773803</v>
      </c>
      <c r="BG72" s="1">
        <f t="shared" si="334"/>
        <v>6663.867017</v>
      </c>
      <c r="BI72" s="1">
        <f t="shared" si="335"/>
        <v>6863.783027</v>
      </c>
      <c r="BK72" s="1">
        <f t="shared" si="336"/>
        <v>7069.696518</v>
      </c>
      <c r="BM72" s="1">
        <f t="shared" si="337"/>
        <v>7281.787414</v>
      </c>
      <c r="BO72" s="1">
        <f t="shared" si="338"/>
        <v>7500.241036</v>
      </c>
      <c r="BQ72" s="1">
        <f t="shared" si="339"/>
        <v>7725.248267</v>
      </c>
      <c r="BS72" s="1">
        <f t="shared" si="340"/>
        <v>7957.005715</v>
      </c>
      <c r="BU72" s="1">
        <f t="shared" si="341"/>
        <v>8195.715887</v>
      </c>
      <c r="BW72" s="1">
        <f t="shared" si="342"/>
        <v>8441.587363</v>
      </c>
      <c r="BY72" s="1">
        <f t="shared" si="343"/>
        <v>8694.834984</v>
      </c>
      <c r="CA72" s="1">
        <f t="shared" si="344"/>
        <v>8955.680034</v>
      </c>
      <c r="CC72" s="1">
        <f t="shared" si="345"/>
        <v>9224.350435</v>
      </c>
      <c r="CE72" s="1">
        <f t="shared" si="346"/>
        <v>9501.080948</v>
      </c>
      <c r="CG72" s="1">
        <f t="shared" si="347"/>
        <v>9786.113376</v>
      </c>
      <c r="CI72" s="1">
        <f t="shared" si="348"/>
        <v>10079.69678</v>
      </c>
      <c r="CK72" s="1">
        <f t="shared" si="349"/>
        <v>10382.08768</v>
      </c>
      <c r="CM72" s="1">
        <f t="shared" si="350"/>
        <v>10693.55031</v>
      </c>
      <c r="CO72" s="1">
        <f t="shared" si="351"/>
        <v>11014.35682</v>
      </c>
      <c r="CQ72" s="1">
        <f t="shared" si="352"/>
        <v>11344.78752</v>
      </c>
      <c r="CS72" s="1">
        <f t="shared" si="353"/>
        <v>11685.13115</v>
      </c>
      <c r="CU72" s="1">
        <f t="shared" si="354"/>
        <v>12035.68509</v>
      </c>
      <c r="CW72" s="1">
        <f t="shared" si="355"/>
        <v>12396.75564</v>
      </c>
      <c r="CY72" s="1">
        <f t="shared" si="356"/>
        <v>12768.65831</v>
      </c>
      <c r="DA72" s="1">
        <f t="shared" si="357"/>
        <v>13151.71806</v>
      </c>
      <c r="DC72" s="1">
        <f t="shared" si="358"/>
        <v>13546.2696</v>
      </c>
      <c r="DE72" s="1">
        <f t="shared" si="359"/>
        <v>13952.65769</v>
      </c>
      <c r="DG72" s="1">
        <f t="shared" si="360"/>
        <v>14371.23742</v>
      </c>
      <c r="DI72" s="1">
        <f t="shared" si="361"/>
        <v>14802.37454</v>
      </c>
      <c r="DK72" s="1">
        <f t="shared" si="362"/>
        <v>15246.44577</v>
      </c>
      <c r="DM72" s="1">
        <f t="shared" si="363"/>
        <v>15703.83915</v>
      </c>
      <c r="DO72" s="1">
        <f t="shared" si="364"/>
        <v>16174.95432</v>
      </c>
      <c r="DQ72" s="1">
        <f t="shared" si="365"/>
        <v>16660.20295</v>
      </c>
      <c r="DS72" s="1">
        <f t="shared" si="366"/>
        <v>17160.00904</v>
      </c>
      <c r="DU72" s="1">
        <f t="shared" si="367"/>
        <v>17674.80931</v>
      </c>
    </row>
    <row r="73" ht="12.75" hidden="1" customHeight="1" outlineLevel="1">
      <c r="A73" t="s">
        <v>90</v>
      </c>
      <c r="D73" s="1">
        <v>660.0</v>
      </c>
      <c r="G73" s="1">
        <f t="shared" si="308"/>
        <v>679.8</v>
      </c>
      <c r="I73" s="1">
        <f t="shared" si="309"/>
        <v>700.194</v>
      </c>
      <c r="K73" s="1">
        <f t="shared" si="310"/>
        <v>721.19982</v>
      </c>
      <c r="M73" s="1">
        <f t="shared" si="311"/>
        <v>742.8358146</v>
      </c>
      <c r="O73" s="1">
        <f t="shared" si="312"/>
        <v>765.120889</v>
      </c>
      <c r="Q73" s="1">
        <f t="shared" si="313"/>
        <v>788.0745157</v>
      </c>
      <c r="S73" s="1">
        <f t="shared" si="314"/>
        <v>811.7167512</v>
      </c>
      <c r="U73" s="1">
        <f t="shared" si="315"/>
        <v>836.0682537</v>
      </c>
      <c r="W73" s="1">
        <f t="shared" si="316"/>
        <v>861.1503013</v>
      </c>
      <c r="Y73" s="1">
        <f t="shared" si="317"/>
        <v>886.9848104</v>
      </c>
      <c r="AA73" s="1">
        <f t="shared" si="318"/>
        <v>913.5943547</v>
      </c>
      <c r="AC73" s="1">
        <f t="shared" si="319"/>
        <v>941.0021853</v>
      </c>
      <c r="AE73" s="1">
        <f t="shared" si="320"/>
        <v>969.2322509</v>
      </c>
      <c r="AG73" s="1">
        <f t="shared" si="321"/>
        <v>998.3092184</v>
      </c>
      <c r="AI73" s="1">
        <f t="shared" si="322"/>
        <v>1028.258495</v>
      </c>
      <c r="AK73" s="1">
        <f t="shared" si="323"/>
        <v>1059.10625</v>
      </c>
      <c r="AM73" s="1">
        <f t="shared" si="324"/>
        <v>1090.879437</v>
      </c>
      <c r="AO73" s="1">
        <f t="shared" si="325"/>
        <v>1123.60582</v>
      </c>
      <c r="AQ73" s="1">
        <f t="shared" si="326"/>
        <v>1157.313995</v>
      </c>
      <c r="AS73" s="1">
        <f t="shared" si="327"/>
        <v>1192.033415</v>
      </c>
      <c r="AU73" s="1">
        <f t="shared" si="328"/>
        <v>1227.794417</v>
      </c>
      <c r="AW73" s="1">
        <f t="shared" si="329"/>
        <v>1264.62825</v>
      </c>
      <c r="AY73" s="1">
        <f t="shared" si="330"/>
        <v>1302.567097</v>
      </c>
      <c r="BA73" s="1">
        <f t="shared" si="331"/>
        <v>1341.64411</v>
      </c>
      <c r="BC73" s="1">
        <f t="shared" si="332"/>
        <v>1381.893434</v>
      </c>
      <c r="BE73" s="1">
        <f t="shared" si="333"/>
        <v>1423.350237</v>
      </c>
      <c r="BG73" s="1">
        <f t="shared" si="334"/>
        <v>1466.050744</v>
      </c>
      <c r="BI73" s="1">
        <f t="shared" si="335"/>
        <v>1510.032266</v>
      </c>
      <c r="BK73" s="1">
        <f t="shared" si="336"/>
        <v>1555.333234</v>
      </c>
      <c r="BM73" s="1">
        <f t="shared" si="337"/>
        <v>1601.993231</v>
      </c>
      <c r="BO73" s="1">
        <f t="shared" si="338"/>
        <v>1650.053028</v>
      </c>
      <c r="BQ73" s="1">
        <f t="shared" si="339"/>
        <v>1699.554619</v>
      </c>
      <c r="BS73" s="1">
        <f t="shared" si="340"/>
        <v>1750.541257</v>
      </c>
      <c r="BU73" s="1">
        <f t="shared" si="341"/>
        <v>1803.057495</v>
      </c>
      <c r="BW73" s="1">
        <f t="shared" si="342"/>
        <v>1857.14922</v>
      </c>
      <c r="BY73" s="1">
        <f t="shared" si="343"/>
        <v>1912.863696</v>
      </c>
      <c r="CA73" s="1">
        <f t="shared" si="344"/>
        <v>1970.249607</v>
      </c>
      <c r="CC73" s="1">
        <f t="shared" si="345"/>
        <v>2029.357096</v>
      </c>
      <c r="CE73" s="1">
        <f t="shared" si="346"/>
        <v>2090.237808</v>
      </c>
      <c r="CG73" s="1">
        <f t="shared" si="347"/>
        <v>2152.944943</v>
      </c>
      <c r="CI73" s="1">
        <f t="shared" si="348"/>
        <v>2217.533291</v>
      </c>
      <c r="CK73" s="1">
        <f t="shared" si="349"/>
        <v>2284.05929</v>
      </c>
      <c r="CM73" s="1">
        <f t="shared" si="350"/>
        <v>2352.581068</v>
      </c>
      <c r="CO73" s="1">
        <f t="shared" si="351"/>
        <v>2423.1585</v>
      </c>
      <c r="CQ73" s="1">
        <f t="shared" si="352"/>
        <v>2495.853255</v>
      </c>
      <c r="CS73" s="1">
        <f t="shared" si="353"/>
        <v>2570.728853</v>
      </c>
      <c r="CU73" s="1">
        <f t="shared" si="354"/>
        <v>2647.850719</v>
      </c>
      <c r="CW73" s="1">
        <f t="shared" si="355"/>
        <v>2727.28624</v>
      </c>
      <c r="CY73" s="1">
        <f t="shared" si="356"/>
        <v>2809.104828</v>
      </c>
      <c r="DA73" s="1">
        <f t="shared" si="357"/>
        <v>2893.377972</v>
      </c>
      <c r="DC73" s="1">
        <f t="shared" si="358"/>
        <v>2980.179312</v>
      </c>
      <c r="DE73" s="1">
        <f t="shared" si="359"/>
        <v>3069.584691</v>
      </c>
      <c r="DG73" s="1">
        <f t="shared" si="360"/>
        <v>3161.672232</v>
      </c>
      <c r="DI73" s="1">
        <f t="shared" si="361"/>
        <v>3256.522399</v>
      </c>
      <c r="DK73" s="1">
        <f t="shared" si="362"/>
        <v>3354.21807</v>
      </c>
      <c r="DM73" s="1">
        <f t="shared" si="363"/>
        <v>3454.844613</v>
      </c>
      <c r="DO73" s="1">
        <f t="shared" si="364"/>
        <v>3558.489951</v>
      </c>
      <c r="DQ73" s="1">
        <f t="shared" si="365"/>
        <v>3665.24465</v>
      </c>
      <c r="DS73" s="1">
        <f t="shared" si="366"/>
        <v>3775.201989</v>
      </c>
      <c r="DU73" s="1">
        <f t="shared" si="367"/>
        <v>3888.458049</v>
      </c>
    </row>
    <row r="74" ht="12.75" hidden="1" customHeight="1" outlineLevel="1">
      <c r="A74" t="s">
        <v>92</v>
      </c>
      <c r="D74" s="1">
        <v>650.0</v>
      </c>
      <c r="G74" s="1">
        <f t="shared" si="308"/>
        <v>669.5</v>
      </c>
      <c r="I74" s="1">
        <f t="shared" si="309"/>
        <v>689.585</v>
      </c>
      <c r="K74" s="1">
        <f t="shared" si="310"/>
        <v>710.27255</v>
      </c>
      <c r="M74" s="1">
        <f t="shared" si="311"/>
        <v>731.5807265</v>
      </c>
      <c r="O74" s="1">
        <f t="shared" si="312"/>
        <v>753.5281483</v>
      </c>
      <c r="Q74" s="1">
        <f t="shared" si="313"/>
        <v>776.1339927</v>
      </c>
      <c r="S74" s="1">
        <f t="shared" si="314"/>
        <v>799.4180125</v>
      </c>
      <c r="U74" s="1">
        <f t="shared" si="315"/>
        <v>823.4005529</v>
      </c>
      <c r="W74" s="1">
        <f t="shared" si="316"/>
        <v>848.1025695</v>
      </c>
      <c r="Y74" s="1">
        <f t="shared" si="317"/>
        <v>873.5456466</v>
      </c>
      <c r="AA74" s="1">
        <f t="shared" si="318"/>
        <v>899.752016</v>
      </c>
      <c r="AC74" s="1">
        <f t="shared" si="319"/>
        <v>926.7445765</v>
      </c>
      <c r="AE74" s="1">
        <f t="shared" si="320"/>
        <v>954.5469137</v>
      </c>
      <c r="AG74" s="1">
        <f t="shared" si="321"/>
        <v>983.1833212</v>
      </c>
      <c r="AI74" s="1">
        <f t="shared" si="322"/>
        <v>1012.678821</v>
      </c>
      <c r="AK74" s="1">
        <f t="shared" si="323"/>
        <v>1043.059185</v>
      </c>
      <c r="AM74" s="1">
        <f t="shared" si="324"/>
        <v>1074.350961</v>
      </c>
      <c r="AO74" s="1">
        <f t="shared" si="325"/>
        <v>1106.58149</v>
      </c>
      <c r="AQ74" s="1">
        <f t="shared" si="326"/>
        <v>1139.778935</v>
      </c>
      <c r="AS74" s="1">
        <f t="shared" si="327"/>
        <v>1173.972303</v>
      </c>
      <c r="AU74" s="1">
        <f t="shared" si="328"/>
        <v>1209.191472</v>
      </c>
      <c r="AW74" s="1">
        <f t="shared" si="329"/>
        <v>1245.467216</v>
      </c>
      <c r="AY74" s="1">
        <f t="shared" si="330"/>
        <v>1282.831232</v>
      </c>
      <c r="BA74" s="1">
        <f t="shared" si="331"/>
        <v>1321.316169</v>
      </c>
      <c r="BC74" s="1">
        <f t="shared" si="332"/>
        <v>1360.955654</v>
      </c>
      <c r="BE74" s="1">
        <f t="shared" si="333"/>
        <v>1401.784324</v>
      </c>
      <c r="BG74" s="1">
        <f t="shared" si="334"/>
        <v>1443.837854</v>
      </c>
      <c r="BI74" s="1">
        <f t="shared" si="335"/>
        <v>1487.152989</v>
      </c>
      <c r="BK74" s="1">
        <f t="shared" si="336"/>
        <v>1531.767579</v>
      </c>
      <c r="BM74" s="1">
        <f t="shared" si="337"/>
        <v>1577.720606</v>
      </c>
      <c r="BO74" s="1">
        <f t="shared" si="338"/>
        <v>1625.052224</v>
      </c>
      <c r="BQ74" s="1">
        <f t="shared" si="339"/>
        <v>1673.803791</v>
      </c>
      <c r="BS74" s="1">
        <f t="shared" si="340"/>
        <v>1724.017905</v>
      </c>
      <c r="BU74" s="1">
        <f t="shared" si="341"/>
        <v>1775.738442</v>
      </c>
      <c r="BW74" s="1">
        <f t="shared" si="342"/>
        <v>1829.010595</v>
      </c>
      <c r="BY74" s="1">
        <f t="shared" si="343"/>
        <v>1883.880913</v>
      </c>
      <c r="CA74" s="1">
        <f t="shared" si="344"/>
        <v>1940.397341</v>
      </c>
      <c r="CC74" s="1">
        <f t="shared" si="345"/>
        <v>1998.609261</v>
      </c>
      <c r="CE74" s="1">
        <f t="shared" si="346"/>
        <v>2058.567539</v>
      </c>
      <c r="CG74" s="1">
        <f t="shared" si="347"/>
        <v>2120.324565</v>
      </c>
      <c r="CI74" s="1">
        <f t="shared" si="348"/>
        <v>2183.934302</v>
      </c>
      <c r="CK74" s="1">
        <f t="shared" si="349"/>
        <v>2249.452331</v>
      </c>
      <c r="CM74" s="1">
        <f t="shared" si="350"/>
        <v>2316.935901</v>
      </c>
      <c r="CO74" s="1">
        <f t="shared" si="351"/>
        <v>2386.443978</v>
      </c>
      <c r="CQ74" s="1">
        <f t="shared" si="352"/>
        <v>2458.037297</v>
      </c>
      <c r="CS74" s="1">
        <f t="shared" si="353"/>
        <v>2531.778416</v>
      </c>
      <c r="CU74" s="1">
        <f t="shared" si="354"/>
        <v>2607.731768</v>
      </c>
      <c r="CW74" s="1">
        <f t="shared" si="355"/>
        <v>2685.963722</v>
      </c>
      <c r="CY74" s="1">
        <f t="shared" si="356"/>
        <v>2766.542633</v>
      </c>
      <c r="DA74" s="1">
        <f t="shared" si="357"/>
        <v>2849.538912</v>
      </c>
      <c r="DC74" s="1">
        <f t="shared" si="358"/>
        <v>2935.02508</v>
      </c>
      <c r="DE74" s="1">
        <f t="shared" si="359"/>
        <v>3023.075832</v>
      </c>
      <c r="DG74" s="1">
        <f t="shared" si="360"/>
        <v>3113.768107</v>
      </c>
      <c r="DI74" s="1">
        <f t="shared" si="361"/>
        <v>3207.18115</v>
      </c>
      <c r="DK74" s="1">
        <f t="shared" si="362"/>
        <v>3303.396585</v>
      </c>
      <c r="DM74" s="1">
        <f t="shared" si="363"/>
        <v>3402.498482</v>
      </c>
      <c r="DO74" s="1">
        <f t="shared" si="364"/>
        <v>3504.573437</v>
      </c>
      <c r="DQ74" s="1">
        <f t="shared" si="365"/>
        <v>3609.71064</v>
      </c>
      <c r="DS74" s="1">
        <f t="shared" si="366"/>
        <v>3718.001959</v>
      </c>
      <c r="DU74" s="1">
        <f t="shared" si="367"/>
        <v>3829.542018</v>
      </c>
    </row>
    <row r="75" ht="12.75" hidden="1" customHeight="1" outlineLevel="1">
      <c r="A75" t="s">
        <v>94</v>
      </c>
      <c r="D75" s="1">
        <v>2500.0</v>
      </c>
      <c r="G75" s="1">
        <f t="shared" si="308"/>
        <v>2575</v>
      </c>
      <c r="I75" s="1">
        <f t="shared" si="309"/>
        <v>2652.25</v>
      </c>
      <c r="K75" s="1">
        <f t="shared" si="310"/>
        <v>2731.8175</v>
      </c>
      <c r="M75" s="1">
        <f t="shared" si="311"/>
        <v>2813.772025</v>
      </c>
      <c r="O75" s="1">
        <f t="shared" si="312"/>
        <v>2898.185186</v>
      </c>
      <c r="Q75" s="1">
        <f t="shared" si="313"/>
        <v>2985.130741</v>
      </c>
      <c r="S75" s="1">
        <f t="shared" si="314"/>
        <v>3074.684664</v>
      </c>
      <c r="U75" s="1">
        <f t="shared" si="315"/>
        <v>3166.925203</v>
      </c>
      <c r="W75" s="1">
        <f t="shared" si="316"/>
        <v>3261.93296</v>
      </c>
      <c r="Y75" s="1">
        <f t="shared" si="317"/>
        <v>3359.790948</v>
      </c>
      <c r="AA75" s="1">
        <f t="shared" si="318"/>
        <v>3460.584677</v>
      </c>
      <c r="AC75" s="1">
        <f t="shared" si="319"/>
        <v>3564.402217</v>
      </c>
      <c r="AE75" s="1">
        <f t="shared" si="320"/>
        <v>3671.334284</v>
      </c>
      <c r="AG75" s="1">
        <f t="shared" si="321"/>
        <v>3781.474312</v>
      </c>
      <c r="AI75" s="1">
        <f t="shared" si="322"/>
        <v>3894.918542</v>
      </c>
      <c r="AK75" s="1">
        <f t="shared" si="323"/>
        <v>4011.766098</v>
      </c>
      <c r="AM75" s="1">
        <f t="shared" si="324"/>
        <v>4132.119081</v>
      </c>
      <c r="AO75" s="1">
        <f t="shared" si="325"/>
        <v>4256.082653</v>
      </c>
      <c r="AQ75" s="1">
        <f t="shared" si="326"/>
        <v>4383.765133</v>
      </c>
      <c r="AS75" s="1">
        <f t="shared" si="327"/>
        <v>4515.278087</v>
      </c>
      <c r="AU75" s="1">
        <f t="shared" si="328"/>
        <v>4650.736429</v>
      </c>
      <c r="AW75" s="1">
        <f t="shared" si="329"/>
        <v>4790.258522</v>
      </c>
      <c r="AY75" s="1">
        <f t="shared" si="330"/>
        <v>4933.966278</v>
      </c>
      <c r="BA75" s="1">
        <f t="shared" si="331"/>
        <v>5081.985266</v>
      </c>
      <c r="BC75" s="1">
        <f t="shared" si="332"/>
        <v>5234.444824</v>
      </c>
      <c r="BE75" s="1">
        <f t="shared" si="333"/>
        <v>5391.478169</v>
      </c>
      <c r="BG75" s="1">
        <f t="shared" si="334"/>
        <v>5553.222514</v>
      </c>
      <c r="BI75" s="1">
        <f t="shared" si="335"/>
        <v>5719.819189</v>
      </c>
      <c r="BK75" s="1">
        <f t="shared" si="336"/>
        <v>5891.413765</v>
      </c>
      <c r="BM75" s="1">
        <f t="shared" si="337"/>
        <v>6068.156178</v>
      </c>
      <c r="BO75" s="1">
        <f t="shared" si="338"/>
        <v>6250.200863</v>
      </c>
      <c r="BQ75" s="1">
        <f t="shared" si="339"/>
        <v>6437.706889</v>
      </c>
      <c r="BS75" s="1">
        <f t="shared" si="340"/>
        <v>6630.838096</v>
      </c>
      <c r="BU75" s="1">
        <f t="shared" si="341"/>
        <v>6829.763239</v>
      </c>
      <c r="BW75" s="1">
        <f t="shared" si="342"/>
        <v>7034.656136</v>
      </c>
      <c r="BY75" s="1">
        <f t="shared" si="343"/>
        <v>7245.69582</v>
      </c>
      <c r="CA75" s="1">
        <f t="shared" si="344"/>
        <v>7463.066695</v>
      </c>
      <c r="CC75" s="1">
        <f t="shared" si="345"/>
        <v>7686.958695</v>
      </c>
      <c r="CE75" s="1">
        <f t="shared" si="346"/>
        <v>7917.567456</v>
      </c>
      <c r="CG75" s="1">
        <f t="shared" si="347"/>
        <v>8155.09448</v>
      </c>
      <c r="CI75" s="1">
        <f t="shared" si="348"/>
        <v>8399.747314</v>
      </c>
      <c r="CK75" s="1">
        <f t="shared" si="349"/>
        <v>8651.739734</v>
      </c>
      <c r="CM75" s="1">
        <f t="shared" si="350"/>
        <v>8911.291926</v>
      </c>
      <c r="CO75" s="1">
        <f t="shared" si="351"/>
        <v>9178.630684</v>
      </c>
      <c r="CQ75" s="1">
        <f t="shared" si="352"/>
        <v>9453.989604</v>
      </c>
      <c r="CS75" s="1">
        <f t="shared" si="353"/>
        <v>9737.609292</v>
      </c>
      <c r="CU75" s="1">
        <f t="shared" si="354"/>
        <v>10029.73757</v>
      </c>
      <c r="CW75" s="1">
        <f t="shared" si="355"/>
        <v>10330.6297</v>
      </c>
      <c r="CY75" s="1">
        <f t="shared" si="356"/>
        <v>10640.54859</v>
      </c>
      <c r="DA75" s="1">
        <f t="shared" si="357"/>
        <v>10959.76505</v>
      </c>
      <c r="DC75" s="1">
        <f t="shared" si="358"/>
        <v>11288.558</v>
      </c>
      <c r="DE75" s="1">
        <f t="shared" si="359"/>
        <v>11627.21474</v>
      </c>
      <c r="DG75" s="1">
        <f t="shared" si="360"/>
        <v>11976.03118</v>
      </c>
      <c r="DI75" s="1">
        <f t="shared" si="361"/>
        <v>12335.31212</v>
      </c>
      <c r="DK75" s="1">
        <f t="shared" si="362"/>
        <v>12705.37148</v>
      </c>
      <c r="DM75" s="1">
        <f t="shared" si="363"/>
        <v>13086.53262</v>
      </c>
      <c r="DO75" s="1">
        <f t="shared" si="364"/>
        <v>13479.1286</v>
      </c>
      <c r="DQ75" s="1">
        <f t="shared" si="365"/>
        <v>13883.50246</v>
      </c>
      <c r="DS75" s="1">
        <f t="shared" si="366"/>
        <v>14300.00753</v>
      </c>
      <c r="DU75" s="1">
        <f t="shared" si="367"/>
        <v>14729.00776</v>
      </c>
    </row>
    <row r="76" ht="12.75" hidden="1" customHeight="1" outlineLevel="1">
      <c r="A76" t="s">
        <v>95</v>
      </c>
      <c r="D76" s="1">
        <v>85000.0</v>
      </c>
      <c r="G76" s="1">
        <f t="shared" si="308"/>
        <v>87550</v>
      </c>
      <c r="I76" s="1">
        <f t="shared" si="309"/>
        <v>90176.5</v>
      </c>
      <c r="K76" s="1">
        <f t="shared" si="310"/>
        <v>92881.795</v>
      </c>
      <c r="M76" s="1">
        <f t="shared" si="311"/>
        <v>95668.24885</v>
      </c>
      <c r="O76" s="1">
        <f t="shared" si="312"/>
        <v>98538.29632</v>
      </c>
      <c r="Q76" s="1">
        <f t="shared" si="313"/>
        <v>101494.4452</v>
      </c>
      <c r="S76" s="1">
        <f t="shared" si="314"/>
        <v>104539.2786</v>
      </c>
      <c r="U76" s="1">
        <f t="shared" si="315"/>
        <v>107675.4569</v>
      </c>
      <c r="W76" s="1">
        <f t="shared" si="316"/>
        <v>110905.7206</v>
      </c>
      <c r="Y76" s="1">
        <f t="shared" si="317"/>
        <v>114232.8922</v>
      </c>
      <c r="AA76" s="1">
        <f t="shared" si="318"/>
        <v>117659.879</v>
      </c>
      <c r="AC76" s="1">
        <f t="shared" si="319"/>
        <v>121189.6754</v>
      </c>
      <c r="AE76" s="1">
        <f t="shared" si="320"/>
        <v>124825.3656</v>
      </c>
      <c r="AG76" s="1">
        <f t="shared" si="321"/>
        <v>128570.1266</v>
      </c>
      <c r="AI76" s="1">
        <f t="shared" si="322"/>
        <v>132427.2304</v>
      </c>
      <c r="AK76" s="1">
        <f t="shared" si="323"/>
        <v>136400.0473</v>
      </c>
      <c r="AM76" s="1">
        <f t="shared" si="324"/>
        <v>140492.0487</v>
      </c>
      <c r="AO76" s="1">
        <f t="shared" si="325"/>
        <v>144706.8102</v>
      </c>
      <c r="AQ76" s="1">
        <f t="shared" si="326"/>
        <v>149048.0145</v>
      </c>
      <c r="AS76" s="1">
        <f t="shared" si="327"/>
        <v>153519.4549</v>
      </c>
      <c r="AU76" s="1">
        <f t="shared" si="328"/>
        <v>158125.0386</v>
      </c>
      <c r="AW76" s="1">
        <f t="shared" si="329"/>
        <v>162868.7898</v>
      </c>
      <c r="AY76" s="1">
        <f t="shared" si="330"/>
        <v>167754.8534</v>
      </c>
      <c r="BA76" s="1">
        <f t="shared" si="331"/>
        <v>172787.499</v>
      </c>
      <c r="BC76" s="1">
        <f t="shared" si="332"/>
        <v>177971.124</v>
      </c>
      <c r="BE76" s="1">
        <f t="shared" si="333"/>
        <v>183310.2577</v>
      </c>
      <c r="BG76" s="1">
        <f t="shared" si="334"/>
        <v>188809.5655</v>
      </c>
      <c r="BI76" s="1">
        <f t="shared" si="335"/>
        <v>194473.8524</v>
      </c>
      <c r="BK76" s="1">
        <f t="shared" si="336"/>
        <v>200308.068</v>
      </c>
      <c r="BM76" s="1">
        <f t="shared" si="337"/>
        <v>206317.3101</v>
      </c>
      <c r="BO76" s="1">
        <f t="shared" si="338"/>
        <v>212506.8294</v>
      </c>
      <c r="BQ76" s="1">
        <f t="shared" si="339"/>
        <v>218882.0342</v>
      </c>
      <c r="BS76" s="1">
        <f t="shared" si="340"/>
        <v>225448.4953</v>
      </c>
      <c r="BU76" s="1">
        <f t="shared" si="341"/>
        <v>232211.9501</v>
      </c>
      <c r="BW76" s="1">
        <f t="shared" si="342"/>
        <v>239178.3086</v>
      </c>
      <c r="BY76" s="1">
        <f t="shared" si="343"/>
        <v>246353.6579</v>
      </c>
      <c r="CA76" s="1">
        <f t="shared" si="344"/>
        <v>253744.2676</v>
      </c>
      <c r="CC76" s="1">
        <f t="shared" si="345"/>
        <v>261356.5956</v>
      </c>
      <c r="CE76" s="1">
        <f t="shared" si="346"/>
        <v>269197.2935</v>
      </c>
      <c r="CG76" s="1">
        <f t="shared" si="347"/>
        <v>277273.2123</v>
      </c>
      <c r="CI76" s="1">
        <f t="shared" si="348"/>
        <v>285591.4087</v>
      </c>
      <c r="CK76" s="1">
        <f t="shared" si="349"/>
        <v>294159.151</v>
      </c>
      <c r="CM76" s="1">
        <f t="shared" si="350"/>
        <v>302983.9255</v>
      </c>
      <c r="CO76" s="1">
        <f t="shared" si="351"/>
        <v>312073.4432</v>
      </c>
      <c r="CQ76" s="1">
        <f t="shared" si="352"/>
        <v>321435.6465</v>
      </c>
      <c r="CS76" s="1">
        <f t="shared" si="353"/>
        <v>331078.7159</v>
      </c>
      <c r="CU76" s="1">
        <f t="shared" si="354"/>
        <v>341011.0774</v>
      </c>
      <c r="CW76" s="1">
        <f t="shared" si="355"/>
        <v>351241.4097</v>
      </c>
      <c r="CY76" s="1">
        <f t="shared" si="356"/>
        <v>361778.652</v>
      </c>
      <c r="DA76" s="1">
        <f t="shared" si="357"/>
        <v>372632.0116</v>
      </c>
      <c r="DC76" s="1">
        <f t="shared" si="358"/>
        <v>383810.9719</v>
      </c>
      <c r="DE76" s="1">
        <f t="shared" si="359"/>
        <v>395325.3011</v>
      </c>
      <c r="DG76" s="1">
        <f t="shared" si="360"/>
        <v>407185.0601</v>
      </c>
      <c r="DI76" s="1">
        <f t="shared" si="361"/>
        <v>419400.6119</v>
      </c>
      <c r="DK76" s="1">
        <f t="shared" si="362"/>
        <v>431982.6303</v>
      </c>
      <c r="DM76" s="1">
        <f t="shared" si="363"/>
        <v>444942.1092</v>
      </c>
      <c r="DO76" s="1">
        <f t="shared" si="364"/>
        <v>458290.3725</v>
      </c>
      <c r="DQ76" s="1">
        <f t="shared" si="365"/>
        <v>472039.0836</v>
      </c>
      <c r="DS76" s="1">
        <f t="shared" si="366"/>
        <v>486200.2562</v>
      </c>
      <c r="DU76" s="1">
        <f t="shared" si="367"/>
        <v>500786.2638</v>
      </c>
    </row>
    <row r="77" ht="12.75" hidden="1" customHeight="1" outlineLevel="1">
      <c r="A77" t="s">
        <v>96</v>
      </c>
      <c r="D77" s="1">
        <v>400.0</v>
      </c>
      <c r="G77" s="1">
        <f t="shared" si="308"/>
        <v>412</v>
      </c>
      <c r="I77" s="1">
        <f t="shared" si="309"/>
        <v>424.36</v>
      </c>
      <c r="K77" s="1">
        <f t="shared" si="310"/>
        <v>437.0908</v>
      </c>
      <c r="M77" s="1">
        <f t="shared" si="311"/>
        <v>450.203524</v>
      </c>
      <c r="O77" s="1">
        <f t="shared" si="312"/>
        <v>463.7096297</v>
      </c>
      <c r="Q77" s="1">
        <f t="shared" si="313"/>
        <v>477.6209186</v>
      </c>
      <c r="S77" s="1">
        <f t="shared" si="314"/>
        <v>491.9495462</v>
      </c>
      <c r="U77" s="1">
        <f t="shared" si="315"/>
        <v>506.7080326</v>
      </c>
      <c r="W77" s="1">
        <f t="shared" si="316"/>
        <v>521.9092735</v>
      </c>
      <c r="Y77" s="1">
        <f t="shared" si="317"/>
        <v>537.5665517</v>
      </c>
      <c r="AA77" s="1">
        <f t="shared" si="318"/>
        <v>553.6935483</v>
      </c>
      <c r="AC77" s="1">
        <f t="shared" si="319"/>
        <v>570.3043547</v>
      </c>
      <c r="AE77" s="1">
        <f t="shared" si="320"/>
        <v>587.4134854</v>
      </c>
      <c r="AG77" s="1">
        <f t="shared" si="321"/>
        <v>605.0358899</v>
      </c>
      <c r="AI77" s="1">
        <f t="shared" si="322"/>
        <v>623.1869666</v>
      </c>
      <c r="AK77" s="1">
        <f t="shared" si="323"/>
        <v>641.8825756</v>
      </c>
      <c r="AM77" s="1">
        <f t="shared" si="324"/>
        <v>661.1390529</v>
      </c>
      <c r="AO77" s="1">
        <f t="shared" si="325"/>
        <v>680.9732245</v>
      </c>
      <c r="AQ77" s="1">
        <f t="shared" si="326"/>
        <v>701.4024212</v>
      </c>
      <c r="AS77" s="1">
        <f t="shared" si="327"/>
        <v>722.4444939</v>
      </c>
      <c r="AU77" s="1">
        <f t="shared" si="328"/>
        <v>744.1178287</v>
      </c>
      <c r="AW77" s="1">
        <f t="shared" si="329"/>
        <v>766.4413635</v>
      </c>
      <c r="AY77" s="1">
        <f t="shared" si="330"/>
        <v>789.4346045</v>
      </c>
      <c r="BA77" s="1">
        <f t="shared" si="331"/>
        <v>813.1176426</v>
      </c>
      <c r="BC77" s="1">
        <f t="shared" si="332"/>
        <v>837.5111719</v>
      </c>
      <c r="BE77" s="1">
        <f t="shared" si="333"/>
        <v>862.636507</v>
      </c>
      <c r="BG77" s="1">
        <f t="shared" si="334"/>
        <v>888.5156022</v>
      </c>
      <c r="BI77" s="1">
        <f t="shared" si="335"/>
        <v>915.1710703</v>
      </c>
      <c r="BK77" s="1">
        <f t="shared" si="336"/>
        <v>942.6262024</v>
      </c>
      <c r="BM77" s="1">
        <f t="shared" si="337"/>
        <v>970.9049885</v>
      </c>
      <c r="BO77" s="1">
        <f t="shared" si="338"/>
        <v>1000.032138</v>
      </c>
      <c r="BQ77" s="1">
        <f t="shared" si="339"/>
        <v>1030.033102</v>
      </c>
      <c r="BS77" s="1">
        <f t="shared" si="340"/>
        <v>1060.934095</v>
      </c>
      <c r="BU77" s="1">
        <f t="shared" si="341"/>
        <v>1092.762118</v>
      </c>
      <c r="BW77" s="1">
        <f t="shared" si="342"/>
        <v>1125.544982</v>
      </c>
      <c r="BY77" s="1">
        <f t="shared" si="343"/>
        <v>1159.311331</v>
      </c>
      <c r="CA77" s="1">
        <f t="shared" si="344"/>
        <v>1194.090671</v>
      </c>
      <c r="CC77" s="1">
        <f t="shared" si="345"/>
        <v>1229.913391</v>
      </c>
      <c r="CE77" s="1">
        <f t="shared" si="346"/>
        <v>1266.810793</v>
      </c>
      <c r="CG77" s="1">
        <f t="shared" si="347"/>
        <v>1304.815117</v>
      </c>
      <c r="CI77" s="1">
        <f t="shared" si="348"/>
        <v>1343.95957</v>
      </c>
      <c r="CK77" s="1">
        <f t="shared" si="349"/>
        <v>1384.278357</v>
      </c>
      <c r="CM77" s="1">
        <f t="shared" si="350"/>
        <v>1425.806708</v>
      </c>
      <c r="CO77" s="1">
        <f t="shared" si="351"/>
        <v>1468.580909</v>
      </c>
      <c r="CQ77" s="1">
        <f t="shared" si="352"/>
        <v>1512.638337</v>
      </c>
      <c r="CS77" s="1">
        <f t="shared" si="353"/>
        <v>1558.017487</v>
      </c>
      <c r="CU77" s="1">
        <f t="shared" si="354"/>
        <v>1604.758011</v>
      </c>
      <c r="CW77" s="1">
        <f t="shared" si="355"/>
        <v>1652.900752</v>
      </c>
      <c r="CY77" s="1">
        <f t="shared" si="356"/>
        <v>1702.487774</v>
      </c>
      <c r="DA77" s="1">
        <f t="shared" si="357"/>
        <v>1753.562407</v>
      </c>
      <c r="DC77" s="1">
        <f t="shared" si="358"/>
        <v>1806.16928</v>
      </c>
      <c r="DE77" s="1">
        <f t="shared" si="359"/>
        <v>1860.354358</v>
      </c>
      <c r="DG77" s="1">
        <f t="shared" si="360"/>
        <v>1916.164989</v>
      </c>
      <c r="DI77" s="1">
        <f t="shared" si="361"/>
        <v>1973.649939</v>
      </c>
      <c r="DK77" s="1">
        <f t="shared" si="362"/>
        <v>2032.859437</v>
      </c>
      <c r="DM77" s="1">
        <f t="shared" si="363"/>
        <v>2093.84522</v>
      </c>
      <c r="DO77" s="1">
        <f t="shared" si="364"/>
        <v>2156.660576</v>
      </c>
      <c r="DQ77" s="1">
        <f t="shared" si="365"/>
        <v>2221.360394</v>
      </c>
      <c r="DS77" s="1">
        <f t="shared" si="366"/>
        <v>2288.001205</v>
      </c>
      <c r="DU77" s="1">
        <f t="shared" si="367"/>
        <v>2356.641242</v>
      </c>
    </row>
    <row r="78" ht="12.75" hidden="1" customHeight="1" outlineLevel="1">
      <c r="A78" t="s">
        <v>97</v>
      </c>
      <c r="D78" s="1">
        <v>250.0</v>
      </c>
      <c r="G78" s="1">
        <f t="shared" si="308"/>
        <v>257.5</v>
      </c>
      <c r="I78" s="1">
        <f t="shared" si="309"/>
        <v>265.225</v>
      </c>
      <c r="K78" s="1">
        <f t="shared" si="310"/>
        <v>273.18175</v>
      </c>
      <c r="M78" s="1">
        <f t="shared" si="311"/>
        <v>281.3772025</v>
      </c>
      <c r="O78" s="1">
        <f t="shared" si="312"/>
        <v>289.8185186</v>
      </c>
      <c r="Q78" s="1">
        <f t="shared" si="313"/>
        <v>298.5130741</v>
      </c>
      <c r="S78" s="1">
        <f t="shared" si="314"/>
        <v>307.4684664</v>
      </c>
      <c r="U78" s="1">
        <f t="shared" si="315"/>
        <v>316.6925203</v>
      </c>
      <c r="W78" s="1">
        <f t="shared" si="316"/>
        <v>326.193296</v>
      </c>
      <c r="Y78" s="1">
        <f t="shared" si="317"/>
        <v>335.9790948</v>
      </c>
      <c r="AA78" s="1">
        <f t="shared" si="318"/>
        <v>346.0584677</v>
      </c>
      <c r="AC78" s="1">
        <f t="shared" si="319"/>
        <v>356.4402217</v>
      </c>
      <c r="AE78" s="1">
        <f t="shared" si="320"/>
        <v>367.1334284</v>
      </c>
      <c r="AG78" s="1">
        <f t="shared" si="321"/>
        <v>378.1474312</v>
      </c>
      <c r="AI78" s="1">
        <f t="shared" si="322"/>
        <v>389.4918542</v>
      </c>
      <c r="AK78" s="1">
        <f t="shared" si="323"/>
        <v>401.1766098</v>
      </c>
      <c r="AM78" s="1">
        <f t="shared" si="324"/>
        <v>413.2119081</v>
      </c>
      <c r="AO78" s="1">
        <f t="shared" si="325"/>
        <v>425.6082653</v>
      </c>
      <c r="AQ78" s="1">
        <f t="shared" si="326"/>
        <v>438.3765133</v>
      </c>
      <c r="AS78" s="1">
        <f t="shared" si="327"/>
        <v>451.5278087</v>
      </c>
      <c r="AU78" s="1">
        <f t="shared" si="328"/>
        <v>465.0736429</v>
      </c>
      <c r="AW78" s="1">
        <f t="shared" si="329"/>
        <v>479.0258522</v>
      </c>
      <c r="AY78" s="1">
        <f t="shared" si="330"/>
        <v>493.3966278</v>
      </c>
      <c r="BA78" s="1">
        <f t="shared" si="331"/>
        <v>508.1985266</v>
      </c>
      <c r="BC78" s="1">
        <f t="shared" si="332"/>
        <v>523.4444824</v>
      </c>
      <c r="BE78" s="1">
        <f t="shared" si="333"/>
        <v>539.1478169</v>
      </c>
      <c r="BG78" s="1">
        <f t="shared" si="334"/>
        <v>555.3222514</v>
      </c>
      <c r="BI78" s="1">
        <f t="shared" si="335"/>
        <v>571.9819189</v>
      </c>
      <c r="BK78" s="1">
        <f t="shared" si="336"/>
        <v>589.1413765</v>
      </c>
      <c r="BM78" s="1">
        <f t="shared" si="337"/>
        <v>606.8156178</v>
      </c>
      <c r="BO78" s="1">
        <f t="shared" si="338"/>
        <v>625.0200863</v>
      </c>
      <c r="BQ78" s="1">
        <f t="shared" si="339"/>
        <v>643.7706889</v>
      </c>
      <c r="BS78" s="1">
        <f t="shared" si="340"/>
        <v>663.0838096</v>
      </c>
      <c r="BU78" s="1">
        <f t="shared" si="341"/>
        <v>682.9763239</v>
      </c>
      <c r="BW78" s="1">
        <f t="shared" si="342"/>
        <v>703.4656136</v>
      </c>
      <c r="BY78" s="1">
        <f t="shared" si="343"/>
        <v>724.569582</v>
      </c>
      <c r="CA78" s="1">
        <f t="shared" si="344"/>
        <v>746.3066695</v>
      </c>
      <c r="CC78" s="1">
        <f t="shared" si="345"/>
        <v>768.6958695</v>
      </c>
      <c r="CE78" s="1">
        <f t="shared" si="346"/>
        <v>791.7567456</v>
      </c>
      <c r="CG78" s="1">
        <f t="shared" si="347"/>
        <v>815.509448</v>
      </c>
      <c r="CI78" s="1">
        <f t="shared" si="348"/>
        <v>839.9747314</v>
      </c>
      <c r="CK78" s="1">
        <f t="shared" si="349"/>
        <v>865.1739734</v>
      </c>
      <c r="CM78" s="1">
        <f t="shared" si="350"/>
        <v>891.1291926</v>
      </c>
      <c r="CO78" s="1">
        <f t="shared" si="351"/>
        <v>917.8630684</v>
      </c>
      <c r="CQ78" s="1">
        <f t="shared" si="352"/>
        <v>945.3989604</v>
      </c>
      <c r="CS78" s="1">
        <f t="shared" si="353"/>
        <v>973.7609292</v>
      </c>
      <c r="CU78" s="1">
        <f t="shared" si="354"/>
        <v>1002.973757</v>
      </c>
      <c r="CW78" s="1">
        <f t="shared" si="355"/>
        <v>1033.06297</v>
      </c>
      <c r="CY78" s="1">
        <f t="shared" si="356"/>
        <v>1064.054859</v>
      </c>
      <c r="DA78" s="1">
        <f t="shared" si="357"/>
        <v>1095.976505</v>
      </c>
      <c r="DC78" s="1">
        <f t="shared" si="358"/>
        <v>1128.8558</v>
      </c>
      <c r="DE78" s="1">
        <f t="shared" si="359"/>
        <v>1162.721474</v>
      </c>
      <c r="DG78" s="1">
        <f t="shared" si="360"/>
        <v>1197.603118</v>
      </c>
      <c r="DI78" s="1">
        <f t="shared" si="361"/>
        <v>1233.531212</v>
      </c>
      <c r="DK78" s="1">
        <f t="shared" si="362"/>
        <v>1270.537148</v>
      </c>
      <c r="DM78" s="1">
        <f t="shared" si="363"/>
        <v>1308.653262</v>
      </c>
      <c r="DO78" s="1">
        <f t="shared" si="364"/>
        <v>1347.91286</v>
      </c>
      <c r="DQ78" s="1">
        <f t="shared" si="365"/>
        <v>1388.350246</v>
      </c>
      <c r="DS78" s="1">
        <f t="shared" si="366"/>
        <v>1430.000753</v>
      </c>
      <c r="DU78" s="1">
        <f t="shared" si="367"/>
        <v>1472.900776</v>
      </c>
    </row>
    <row r="79" ht="12.75" hidden="1" customHeight="1" outlineLevel="1">
      <c r="A79" t="s">
        <v>98</v>
      </c>
      <c r="D79" s="1">
        <v>7000.0</v>
      </c>
      <c r="G79" s="1">
        <f t="shared" si="308"/>
        <v>7210</v>
      </c>
      <c r="I79" s="1">
        <f t="shared" si="309"/>
        <v>7426.3</v>
      </c>
      <c r="K79" s="1">
        <f t="shared" si="310"/>
        <v>7649.089</v>
      </c>
      <c r="M79" s="1">
        <f t="shared" si="311"/>
        <v>7878.56167</v>
      </c>
      <c r="O79" s="1">
        <f t="shared" si="312"/>
        <v>8114.91852</v>
      </c>
      <c r="Q79" s="1">
        <f t="shared" si="313"/>
        <v>8358.366076</v>
      </c>
      <c r="S79" s="1">
        <f t="shared" si="314"/>
        <v>8609.117058</v>
      </c>
      <c r="U79" s="1">
        <f t="shared" si="315"/>
        <v>8867.39057</v>
      </c>
      <c r="W79" s="1">
        <f t="shared" si="316"/>
        <v>9133.412287</v>
      </c>
      <c r="Y79" s="1">
        <f t="shared" si="317"/>
        <v>9407.414655</v>
      </c>
      <c r="AA79" s="1">
        <f t="shared" si="318"/>
        <v>9689.637095</v>
      </c>
      <c r="AC79" s="1">
        <f t="shared" si="319"/>
        <v>9980.326208</v>
      </c>
      <c r="AE79" s="1">
        <f t="shared" si="320"/>
        <v>10279.73599</v>
      </c>
      <c r="AG79" s="1">
        <f t="shared" si="321"/>
        <v>10588.12807</v>
      </c>
      <c r="AI79" s="1">
        <f t="shared" si="322"/>
        <v>10905.77192</v>
      </c>
      <c r="AK79" s="1">
        <f t="shared" si="323"/>
        <v>11232.94507</v>
      </c>
      <c r="AM79" s="1">
        <f t="shared" si="324"/>
        <v>11569.93343</v>
      </c>
      <c r="AO79" s="1">
        <f t="shared" si="325"/>
        <v>11917.03143</v>
      </c>
      <c r="AQ79" s="1">
        <f t="shared" si="326"/>
        <v>12274.54237</v>
      </c>
      <c r="AS79" s="1">
        <f t="shared" si="327"/>
        <v>12642.77864</v>
      </c>
      <c r="AU79" s="1">
        <f t="shared" si="328"/>
        <v>13022.062</v>
      </c>
      <c r="AW79" s="1">
        <f t="shared" si="329"/>
        <v>13412.72386</v>
      </c>
      <c r="AY79" s="1">
        <f t="shared" si="330"/>
        <v>13815.10558</v>
      </c>
      <c r="BA79" s="1">
        <f t="shared" si="331"/>
        <v>14229.55875</v>
      </c>
      <c r="BC79" s="1">
        <f t="shared" si="332"/>
        <v>14656.44551</v>
      </c>
      <c r="BE79" s="1">
        <f t="shared" si="333"/>
        <v>15096.13887</v>
      </c>
      <c r="BG79" s="1">
        <f t="shared" si="334"/>
        <v>15549.02304</v>
      </c>
      <c r="BI79" s="1">
        <f t="shared" si="335"/>
        <v>16015.49373</v>
      </c>
      <c r="BK79" s="1">
        <f t="shared" si="336"/>
        <v>16495.95854</v>
      </c>
      <c r="BM79" s="1">
        <f t="shared" si="337"/>
        <v>16990.8373</v>
      </c>
      <c r="BO79" s="1">
        <f t="shared" si="338"/>
        <v>17500.56242</v>
      </c>
      <c r="BQ79" s="1">
        <f t="shared" si="339"/>
        <v>18025.57929</v>
      </c>
      <c r="BS79" s="1">
        <f t="shared" si="340"/>
        <v>18566.34667</v>
      </c>
      <c r="BU79" s="1">
        <f t="shared" si="341"/>
        <v>19123.33707</v>
      </c>
      <c r="BW79" s="1">
        <f t="shared" si="342"/>
        <v>19697.03718</v>
      </c>
      <c r="BY79" s="1">
        <f t="shared" si="343"/>
        <v>20287.9483</v>
      </c>
      <c r="CA79" s="1">
        <f t="shared" si="344"/>
        <v>20896.58674</v>
      </c>
      <c r="CC79" s="1">
        <f t="shared" si="345"/>
        <v>21523.48435</v>
      </c>
      <c r="CE79" s="1">
        <f t="shared" si="346"/>
        <v>22169.18888</v>
      </c>
      <c r="CG79" s="1">
        <f t="shared" si="347"/>
        <v>22834.26454</v>
      </c>
      <c r="CI79" s="1">
        <f t="shared" si="348"/>
        <v>23519.29248</v>
      </c>
      <c r="CK79" s="1">
        <f t="shared" si="349"/>
        <v>24224.87125</v>
      </c>
      <c r="CM79" s="1">
        <f t="shared" si="350"/>
        <v>24951.61739</v>
      </c>
      <c r="CO79" s="1">
        <f t="shared" si="351"/>
        <v>25700.16591</v>
      </c>
      <c r="CQ79" s="1">
        <f t="shared" si="352"/>
        <v>26471.17089</v>
      </c>
      <c r="CS79" s="1">
        <f t="shared" si="353"/>
        <v>27265.30602</v>
      </c>
      <c r="CU79" s="1">
        <f t="shared" si="354"/>
        <v>28083.2652</v>
      </c>
      <c r="CW79" s="1">
        <f t="shared" si="355"/>
        <v>28925.76315</v>
      </c>
      <c r="CY79" s="1">
        <f t="shared" si="356"/>
        <v>29793.53605</v>
      </c>
      <c r="DA79" s="1">
        <f t="shared" si="357"/>
        <v>30687.34213</v>
      </c>
      <c r="DC79" s="1">
        <f t="shared" si="358"/>
        <v>31607.96239</v>
      </c>
      <c r="DE79" s="1">
        <f t="shared" si="359"/>
        <v>32556.20127</v>
      </c>
      <c r="DG79" s="1">
        <f t="shared" si="360"/>
        <v>33532.8873</v>
      </c>
      <c r="DI79" s="1">
        <f t="shared" si="361"/>
        <v>34538.87392</v>
      </c>
      <c r="DK79" s="1">
        <f t="shared" si="362"/>
        <v>35575.04014</v>
      </c>
      <c r="DM79" s="1">
        <f t="shared" si="363"/>
        <v>36642.29135</v>
      </c>
      <c r="DO79" s="1">
        <f t="shared" si="364"/>
        <v>37741.56009</v>
      </c>
      <c r="DQ79" s="1">
        <f t="shared" si="365"/>
        <v>38873.80689</v>
      </c>
      <c r="DS79" s="1">
        <f t="shared" si="366"/>
        <v>40040.0211</v>
      </c>
      <c r="DU79" s="1">
        <f t="shared" si="367"/>
        <v>41241.22173</v>
      </c>
    </row>
    <row r="80" ht="12.75" hidden="1" customHeight="1" outlineLevel="1">
      <c r="A80" t="s">
        <v>99</v>
      </c>
      <c r="D80" s="1">
        <v>1200.0</v>
      </c>
      <c r="G80" s="1">
        <f t="shared" si="308"/>
        <v>1236</v>
      </c>
      <c r="I80" s="1">
        <f t="shared" si="309"/>
        <v>1273.08</v>
      </c>
      <c r="K80" s="1">
        <f t="shared" si="310"/>
        <v>1311.2724</v>
      </c>
      <c r="M80" s="1">
        <f t="shared" si="311"/>
        <v>1350.610572</v>
      </c>
      <c r="O80" s="1">
        <f t="shared" si="312"/>
        <v>1391.128889</v>
      </c>
      <c r="Q80" s="1">
        <f t="shared" si="313"/>
        <v>1432.862756</v>
      </c>
      <c r="S80" s="1">
        <f t="shared" si="314"/>
        <v>1475.848639</v>
      </c>
      <c r="U80" s="1">
        <f t="shared" si="315"/>
        <v>1520.124098</v>
      </c>
      <c r="W80" s="1">
        <f t="shared" si="316"/>
        <v>1565.727821</v>
      </c>
      <c r="Y80" s="1">
        <f t="shared" si="317"/>
        <v>1612.699655</v>
      </c>
      <c r="AA80" s="1">
        <f t="shared" si="318"/>
        <v>1661.080645</v>
      </c>
      <c r="AC80" s="1">
        <f t="shared" si="319"/>
        <v>1710.913064</v>
      </c>
      <c r="AE80" s="1">
        <f t="shared" si="320"/>
        <v>1762.240456</v>
      </c>
      <c r="AG80" s="1">
        <f t="shared" si="321"/>
        <v>1815.10767</v>
      </c>
      <c r="AI80" s="1">
        <f t="shared" si="322"/>
        <v>1869.5609</v>
      </c>
      <c r="AK80" s="1">
        <f t="shared" si="323"/>
        <v>1925.647727</v>
      </c>
      <c r="AM80" s="1">
        <f t="shared" si="324"/>
        <v>1983.417159</v>
      </c>
      <c r="AO80" s="1">
        <f t="shared" si="325"/>
        <v>2042.919673</v>
      </c>
      <c r="AQ80" s="1">
        <f t="shared" si="326"/>
        <v>2104.207264</v>
      </c>
      <c r="AS80" s="1">
        <f t="shared" si="327"/>
        <v>2167.333482</v>
      </c>
      <c r="AU80" s="1">
        <f t="shared" si="328"/>
        <v>2232.353486</v>
      </c>
      <c r="AW80" s="1">
        <f t="shared" si="329"/>
        <v>2299.324091</v>
      </c>
      <c r="AY80" s="1">
        <f t="shared" si="330"/>
        <v>2368.303813</v>
      </c>
      <c r="BA80" s="1">
        <f t="shared" si="331"/>
        <v>2439.352928</v>
      </c>
      <c r="BC80" s="1">
        <f t="shared" si="332"/>
        <v>2512.533516</v>
      </c>
      <c r="BE80" s="1">
        <f t="shared" si="333"/>
        <v>2587.909521</v>
      </c>
      <c r="BG80" s="1">
        <f t="shared" si="334"/>
        <v>2665.546807</v>
      </c>
      <c r="BI80" s="1">
        <f t="shared" si="335"/>
        <v>2745.513211</v>
      </c>
      <c r="BK80" s="1">
        <f t="shared" si="336"/>
        <v>2827.878607</v>
      </c>
      <c r="BM80" s="1">
        <f t="shared" si="337"/>
        <v>2912.714965</v>
      </c>
      <c r="BO80" s="1">
        <f t="shared" si="338"/>
        <v>3000.096414</v>
      </c>
      <c r="BQ80" s="1">
        <f t="shared" si="339"/>
        <v>3090.099307</v>
      </c>
      <c r="BS80" s="1">
        <f t="shared" si="340"/>
        <v>3182.802286</v>
      </c>
      <c r="BU80" s="1">
        <f t="shared" si="341"/>
        <v>3278.286355</v>
      </c>
      <c r="BW80" s="1">
        <f t="shared" si="342"/>
        <v>3376.634945</v>
      </c>
      <c r="BY80" s="1">
        <f t="shared" si="343"/>
        <v>3477.933994</v>
      </c>
      <c r="CA80" s="1">
        <f t="shared" si="344"/>
        <v>3582.272013</v>
      </c>
      <c r="CC80" s="1">
        <f t="shared" si="345"/>
        <v>3689.740174</v>
      </c>
      <c r="CE80" s="1">
        <f t="shared" si="346"/>
        <v>3800.432379</v>
      </c>
      <c r="CG80" s="1">
        <f t="shared" si="347"/>
        <v>3914.44535</v>
      </c>
      <c r="CI80" s="1">
        <f t="shared" si="348"/>
        <v>4031.878711</v>
      </c>
      <c r="CK80" s="1">
        <f t="shared" si="349"/>
        <v>4152.835072</v>
      </c>
      <c r="CM80" s="1">
        <f t="shared" si="350"/>
        <v>4277.420124</v>
      </c>
      <c r="CO80" s="1">
        <f t="shared" si="351"/>
        <v>4405.742728</v>
      </c>
      <c r="CQ80" s="1">
        <f t="shared" si="352"/>
        <v>4537.91501</v>
      </c>
      <c r="CS80" s="1">
        <f t="shared" si="353"/>
        <v>4674.05246</v>
      </c>
      <c r="CU80" s="1">
        <f t="shared" si="354"/>
        <v>4814.274034</v>
      </c>
      <c r="CW80" s="1">
        <f t="shared" si="355"/>
        <v>4958.702255</v>
      </c>
      <c r="CY80" s="1">
        <f t="shared" si="356"/>
        <v>5107.463323</v>
      </c>
      <c r="DA80" s="1">
        <f t="shared" si="357"/>
        <v>5260.687222</v>
      </c>
      <c r="DC80" s="1">
        <f t="shared" si="358"/>
        <v>5418.507839</v>
      </c>
      <c r="DE80" s="1">
        <f t="shared" si="359"/>
        <v>5581.063074</v>
      </c>
      <c r="DG80" s="1">
        <f t="shared" si="360"/>
        <v>5748.494967</v>
      </c>
      <c r="DI80" s="1">
        <f t="shared" si="361"/>
        <v>5920.949816</v>
      </c>
      <c r="DK80" s="1">
        <f t="shared" si="362"/>
        <v>6098.57831</v>
      </c>
      <c r="DM80" s="1">
        <f t="shared" si="363"/>
        <v>6281.535659</v>
      </c>
      <c r="DO80" s="1">
        <f t="shared" si="364"/>
        <v>6469.981729</v>
      </c>
      <c r="DQ80" s="1">
        <f t="shared" si="365"/>
        <v>6664.081181</v>
      </c>
      <c r="DS80" s="1">
        <f t="shared" si="366"/>
        <v>6864.003616</v>
      </c>
      <c r="DU80" s="1">
        <f t="shared" si="367"/>
        <v>7069.923725</v>
      </c>
    </row>
    <row r="81" ht="12.75" hidden="1" customHeight="1" outlineLevel="1">
      <c r="A81" t="s">
        <v>100</v>
      </c>
      <c r="D81" s="1">
        <v>360.0</v>
      </c>
      <c r="G81" s="1">
        <f t="shared" si="308"/>
        <v>370.8</v>
      </c>
      <c r="I81" s="1">
        <f t="shared" si="309"/>
        <v>381.924</v>
      </c>
      <c r="K81" s="1">
        <f t="shared" si="310"/>
        <v>393.38172</v>
      </c>
      <c r="M81" s="1">
        <f t="shared" si="311"/>
        <v>405.1831716</v>
      </c>
      <c r="O81" s="1">
        <f t="shared" si="312"/>
        <v>417.3386667</v>
      </c>
      <c r="Q81" s="1">
        <f t="shared" si="313"/>
        <v>429.8588268</v>
      </c>
      <c r="S81" s="1">
        <f t="shared" si="314"/>
        <v>442.7545916</v>
      </c>
      <c r="U81" s="1">
        <f t="shared" si="315"/>
        <v>456.0372293</v>
      </c>
      <c r="W81" s="1">
        <f t="shared" si="316"/>
        <v>469.7183462</v>
      </c>
      <c r="Y81" s="1">
        <f t="shared" si="317"/>
        <v>483.8098966</v>
      </c>
      <c r="AA81" s="1">
        <f t="shared" si="318"/>
        <v>498.3241935</v>
      </c>
      <c r="AC81" s="1">
        <f t="shared" si="319"/>
        <v>513.2739193</v>
      </c>
      <c r="AE81" s="1">
        <f t="shared" si="320"/>
        <v>528.6721368</v>
      </c>
      <c r="AG81" s="1">
        <f t="shared" si="321"/>
        <v>544.5323009</v>
      </c>
      <c r="AI81" s="1">
        <f t="shared" si="322"/>
        <v>560.86827</v>
      </c>
      <c r="AK81" s="1">
        <f t="shared" si="323"/>
        <v>577.6943181</v>
      </c>
      <c r="AM81" s="1">
        <f t="shared" si="324"/>
        <v>595.0251476</v>
      </c>
      <c r="AO81" s="1">
        <f t="shared" si="325"/>
        <v>612.875902</v>
      </c>
      <c r="AQ81" s="1">
        <f t="shared" si="326"/>
        <v>631.2621791</v>
      </c>
      <c r="AS81" s="1">
        <f t="shared" si="327"/>
        <v>650.2000445</v>
      </c>
      <c r="AU81" s="1">
        <f t="shared" si="328"/>
        <v>669.7060458</v>
      </c>
      <c r="AW81" s="1">
        <f t="shared" si="329"/>
        <v>689.7972272</v>
      </c>
      <c r="AY81" s="1">
        <f t="shared" si="330"/>
        <v>710.491144</v>
      </c>
      <c r="BA81" s="1">
        <f t="shared" si="331"/>
        <v>731.8058783</v>
      </c>
      <c r="BC81" s="1">
        <f t="shared" si="332"/>
        <v>753.7600547</v>
      </c>
      <c r="BE81" s="1">
        <f t="shared" si="333"/>
        <v>776.3728563</v>
      </c>
      <c r="BG81" s="1">
        <f t="shared" si="334"/>
        <v>799.664042</v>
      </c>
      <c r="BI81" s="1">
        <f t="shared" si="335"/>
        <v>823.6539633</v>
      </c>
      <c r="BK81" s="1">
        <f t="shared" si="336"/>
        <v>848.3635822</v>
      </c>
      <c r="BM81" s="1">
        <f t="shared" si="337"/>
        <v>873.8144896</v>
      </c>
      <c r="BO81" s="1">
        <f t="shared" si="338"/>
        <v>900.0289243</v>
      </c>
      <c r="BQ81" s="1">
        <f t="shared" si="339"/>
        <v>927.029792</v>
      </c>
      <c r="BS81" s="1">
        <f t="shared" si="340"/>
        <v>954.8406858</v>
      </c>
      <c r="BU81" s="1">
        <f t="shared" si="341"/>
        <v>983.4859064</v>
      </c>
      <c r="BW81" s="1">
        <f t="shared" si="342"/>
        <v>1012.990484</v>
      </c>
      <c r="BY81" s="1">
        <f t="shared" si="343"/>
        <v>1043.380198</v>
      </c>
      <c r="CA81" s="1">
        <f t="shared" si="344"/>
        <v>1074.681604</v>
      </c>
      <c r="CC81" s="1">
        <f t="shared" si="345"/>
        <v>1106.922052</v>
      </c>
      <c r="CE81" s="1">
        <f t="shared" si="346"/>
        <v>1140.129714</v>
      </c>
      <c r="CG81" s="1">
        <f t="shared" si="347"/>
        <v>1174.333605</v>
      </c>
      <c r="CI81" s="1">
        <f t="shared" si="348"/>
        <v>1209.563613</v>
      </c>
      <c r="CK81" s="1">
        <f t="shared" si="349"/>
        <v>1245.850522</v>
      </c>
      <c r="CM81" s="1">
        <f t="shared" si="350"/>
        <v>1283.226037</v>
      </c>
      <c r="CO81" s="1">
        <f t="shared" si="351"/>
        <v>1321.722818</v>
      </c>
      <c r="CQ81" s="1">
        <f t="shared" si="352"/>
        <v>1361.374503</v>
      </c>
      <c r="CS81" s="1">
        <f t="shared" si="353"/>
        <v>1402.215738</v>
      </c>
      <c r="CU81" s="1">
        <f t="shared" si="354"/>
        <v>1444.28221</v>
      </c>
      <c r="CW81" s="1">
        <f t="shared" si="355"/>
        <v>1487.610677</v>
      </c>
      <c r="CY81" s="1">
        <f t="shared" si="356"/>
        <v>1532.238997</v>
      </c>
      <c r="DA81" s="1">
        <f t="shared" si="357"/>
        <v>1578.206167</v>
      </c>
      <c r="DC81" s="1">
        <f t="shared" si="358"/>
        <v>1625.552352</v>
      </c>
      <c r="DE81" s="1">
        <f t="shared" si="359"/>
        <v>1674.318922</v>
      </c>
      <c r="DG81" s="1">
        <f t="shared" si="360"/>
        <v>1724.54849</v>
      </c>
      <c r="DI81" s="1">
        <f t="shared" si="361"/>
        <v>1776.284945</v>
      </c>
      <c r="DK81" s="1">
        <f t="shared" si="362"/>
        <v>1829.573493</v>
      </c>
      <c r="DM81" s="1">
        <f t="shared" si="363"/>
        <v>1884.460698</v>
      </c>
      <c r="DO81" s="1">
        <f t="shared" si="364"/>
        <v>1940.994519</v>
      </c>
      <c r="DQ81" s="1">
        <f t="shared" si="365"/>
        <v>1999.224354</v>
      </c>
      <c r="DS81" s="1">
        <f t="shared" si="366"/>
        <v>2059.201085</v>
      </c>
      <c r="DU81" s="1">
        <f t="shared" si="367"/>
        <v>2120.977117</v>
      </c>
    </row>
    <row r="82" ht="12.75" hidden="1" customHeight="1" outlineLevel="1">
      <c r="A82" t="s">
        <v>101</v>
      </c>
      <c r="D82" s="1">
        <v>600.0</v>
      </c>
      <c r="G82" s="1">
        <f t="shared" si="308"/>
        <v>618</v>
      </c>
      <c r="I82" s="1">
        <f t="shared" si="309"/>
        <v>636.54</v>
      </c>
      <c r="K82" s="1">
        <f t="shared" si="310"/>
        <v>655.6362</v>
      </c>
      <c r="M82" s="1">
        <f t="shared" si="311"/>
        <v>675.305286</v>
      </c>
      <c r="O82" s="1">
        <f t="shared" si="312"/>
        <v>695.5644446</v>
      </c>
      <c r="Q82" s="1">
        <f t="shared" si="313"/>
        <v>716.4313779</v>
      </c>
      <c r="S82" s="1">
        <f t="shared" si="314"/>
        <v>737.9243193</v>
      </c>
      <c r="U82" s="1">
        <f t="shared" si="315"/>
        <v>760.0620488</v>
      </c>
      <c r="W82" s="1">
        <f t="shared" si="316"/>
        <v>782.8639103</v>
      </c>
      <c r="Y82" s="1">
        <f t="shared" si="317"/>
        <v>806.3498276</v>
      </c>
      <c r="AA82" s="1">
        <f t="shared" si="318"/>
        <v>830.5403224</v>
      </c>
      <c r="AC82" s="1">
        <f t="shared" si="319"/>
        <v>855.4565321</v>
      </c>
      <c r="AE82" s="1">
        <f t="shared" si="320"/>
        <v>881.1202281</v>
      </c>
      <c r="AG82" s="1">
        <f t="shared" si="321"/>
        <v>907.5538349</v>
      </c>
      <c r="AI82" s="1">
        <f t="shared" si="322"/>
        <v>934.78045</v>
      </c>
      <c r="AK82" s="1">
        <f t="shared" si="323"/>
        <v>962.8238635</v>
      </c>
      <c r="AM82" s="1">
        <f t="shared" si="324"/>
        <v>991.7085794</v>
      </c>
      <c r="AO82" s="1">
        <f t="shared" si="325"/>
        <v>1021.459837</v>
      </c>
      <c r="AQ82" s="1">
        <f t="shared" si="326"/>
        <v>1052.103632</v>
      </c>
      <c r="AS82" s="1">
        <f t="shared" si="327"/>
        <v>1083.666741</v>
      </c>
      <c r="AU82" s="1">
        <f t="shared" si="328"/>
        <v>1116.176743</v>
      </c>
      <c r="AW82" s="1">
        <f t="shared" si="329"/>
        <v>1149.662045</v>
      </c>
      <c r="AY82" s="1">
        <f t="shared" si="330"/>
        <v>1184.151907</v>
      </c>
      <c r="BA82" s="1">
        <f t="shared" si="331"/>
        <v>1219.676464</v>
      </c>
      <c r="BC82" s="1">
        <f t="shared" si="332"/>
        <v>1256.266758</v>
      </c>
      <c r="BE82" s="1">
        <f t="shared" si="333"/>
        <v>1293.954761</v>
      </c>
      <c r="BG82" s="1">
        <f t="shared" si="334"/>
        <v>1332.773403</v>
      </c>
      <c r="BI82" s="1">
        <f t="shared" si="335"/>
        <v>1372.756605</v>
      </c>
      <c r="BK82" s="1">
        <f t="shared" si="336"/>
        <v>1413.939304</v>
      </c>
      <c r="BM82" s="1">
        <f t="shared" si="337"/>
        <v>1456.357483</v>
      </c>
      <c r="BO82" s="1">
        <f t="shared" si="338"/>
        <v>1500.048207</v>
      </c>
      <c r="BQ82" s="1">
        <f t="shared" si="339"/>
        <v>1545.049653</v>
      </c>
      <c r="BS82" s="1">
        <f t="shared" si="340"/>
        <v>1591.401143</v>
      </c>
      <c r="BU82" s="1">
        <f t="shared" si="341"/>
        <v>1639.143177</v>
      </c>
      <c r="BW82" s="1">
        <f t="shared" si="342"/>
        <v>1688.317473</v>
      </c>
      <c r="BY82" s="1">
        <f t="shared" si="343"/>
        <v>1738.966997</v>
      </c>
      <c r="CA82" s="1">
        <f t="shared" si="344"/>
        <v>1791.136007</v>
      </c>
      <c r="CC82" s="1">
        <f t="shared" si="345"/>
        <v>1844.870087</v>
      </c>
      <c r="CE82" s="1">
        <f t="shared" si="346"/>
        <v>1900.21619</v>
      </c>
      <c r="CG82" s="1">
        <f t="shared" si="347"/>
        <v>1957.222675</v>
      </c>
      <c r="CI82" s="1">
        <f t="shared" si="348"/>
        <v>2015.939355</v>
      </c>
      <c r="CK82" s="1">
        <f t="shared" si="349"/>
        <v>2076.417536</v>
      </c>
      <c r="CM82" s="1">
        <f t="shared" si="350"/>
        <v>2138.710062</v>
      </c>
      <c r="CO82" s="1">
        <f t="shared" si="351"/>
        <v>2202.871364</v>
      </c>
      <c r="CQ82" s="1">
        <f t="shared" si="352"/>
        <v>2268.957505</v>
      </c>
      <c r="CS82" s="1">
        <f t="shared" si="353"/>
        <v>2337.02623</v>
      </c>
      <c r="CU82" s="1">
        <f t="shared" si="354"/>
        <v>2407.137017</v>
      </c>
      <c r="CW82" s="1">
        <f t="shared" si="355"/>
        <v>2479.351128</v>
      </c>
      <c r="CY82" s="1">
        <f t="shared" si="356"/>
        <v>2553.731661</v>
      </c>
      <c r="DA82" s="1">
        <f t="shared" si="357"/>
        <v>2630.343611</v>
      </c>
      <c r="DC82" s="1">
        <f t="shared" si="358"/>
        <v>2709.25392</v>
      </c>
      <c r="DE82" s="1">
        <f t="shared" si="359"/>
        <v>2790.531537</v>
      </c>
      <c r="DG82" s="1">
        <f t="shared" si="360"/>
        <v>2874.247483</v>
      </c>
      <c r="DI82" s="1">
        <f t="shared" si="361"/>
        <v>2960.474908</v>
      </c>
      <c r="DK82" s="1">
        <f t="shared" si="362"/>
        <v>3049.289155</v>
      </c>
      <c r="DM82" s="1">
        <f t="shared" si="363"/>
        <v>3140.76783</v>
      </c>
      <c r="DO82" s="1">
        <f t="shared" si="364"/>
        <v>3234.990865</v>
      </c>
      <c r="DQ82" s="1">
        <f t="shared" si="365"/>
        <v>3332.04059</v>
      </c>
      <c r="DS82" s="1">
        <f t="shared" si="366"/>
        <v>3432.001808</v>
      </c>
      <c r="DU82" s="1">
        <f t="shared" si="367"/>
        <v>3534.961862</v>
      </c>
    </row>
    <row r="83" ht="12.75" hidden="1" customHeight="1" outlineLevel="1">
      <c r="A83" t="s">
        <v>102</v>
      </c>
      <c r="D83" s="1">
        <v>1500.0</v>
      </c>
      <c r="G83" s="1">
        <f t="shared" si="308"/>
        <v>1545</v>
      </c>
      <c r="I83" s="1">
        <f t="shared" si="309"/>
        <v>1591.35</v>
      </c>
      <c r="K83" s="1">
        <f t="shared" si="310"/>
        <v>1639.0905</v>
      </c>
      <c r="M83" s="1">
        <f t="shared" si="311"/>
        <v>1688.263215</v>
      </c>
      <c r="O83" s="1">
        <f t="shared" si="312"/>
        <v>1738.911111</v>
      </c>
      <c r="Q83" s="1">
        <f t="shared" si="313"/>
        <v>1791.078445</v>
      </c>
      <c r="S83" s="1">
        <f t="shared" si="314"/>
        <v>1844.810798</v>
      </c>
      <c r="U83" s="1">
        <f t="shared" si="315"/>
        <v>1900.155122</v>
      </c>
      <c r="W83" s="1">
        <f t="shared" si="316"/>
        <v>1957.159776</v>
      </c>
      <c r="Y83" s="1">
        <f t="shared" si="317"/>
        <v>2015.874569</v>
      </c>
      <c r="AA83" s="1">
        <f t="shared" si="318"/>
        <v>2076.350806</v>
      </c>
      <c r="AC83" s="1">
        <f t="shared" si="319"/>
        <v>2138.64133</v>
      </c>
      <c r="AE83" s="1">
        <f t="shared" si="320"/>
        <v>2202.80057</v>
      </c>
      <c r="AG83" s="1">
        <f t="shared" si="321"/>
        <v>2268.884587</v>
      </c>
      <c r="AI83" s="1">
        <f t="shared" si="322"/>
        <v>2336.951125</v>
      </c>
      <c r="AK83" s="1">
        <f t="shared" si="323"/>
        <v>2407.059659</v>
      </c>
      <c r="AM83" s="1">
        <f t="shared" si="324"/>
        <v>2479.271448</v>
      </c>
      <c r="AO83" s="1">
        <f t="shared" si="325"/>
        <v>2553.649592</v>
      </c>
      <c r="AQ83" s="1">
        <f t="shared" si="326"/>
        <v>2630.25908</v>
      </c>
      <c r="AS83" s="1">
        <f t="shared" si="327"/>
        <v>2709.166852</v>
      </c>
      <c r="AU83" s="1">
        <f t="shared" si="328"/>
        <v>2790.441858</v>
      </c>
      <c r="AW83" s="1">
        <f t="shared" si="329"/>
        <v>2874.155113</v>
      </c>
      <c r="AY83" s="1">
        <f t="shared" si="330"/>
        <v>2960.379767</v>
      </c>
      <c r="BA83" s="1">
        <f t="shared" si="331"/>
        <v>3049.19116</v>
      </c>
      <c r="BC83" s="1">
        <f t="shared" si="332"/>
        <v>3140.666894</v>
      </c>
      <c r="BE83" s="1">
        <f t="shared" si="333"/>
        <v>3234.886901</v>
      </c>
      <c r="BG83" s="1">
        <f t="shared" si="334"/>
        <v>3331.933508</v>
      </c>
      <c r="BI83" s="1">
        <f t="shared" si="335"/>
        <v>3431.891514</v>
      </c>
      <c r="BK83" s="1">
        <f t="shared" si="336"/>
        <v>3534.848259</v>
      </c>
      <c r="BM83" s="1">
        <f t="shared" si="337"/>
        <v>3640.893707</v>
      </c>
      <c r="BO83" s="1">
        <f t="shared" si="338"/>
        <v>3750.120518</v>
      </c>
      <c r="BQ83" s="1">
        <f t="shared" si="339"/>
        <v>3862.624134</v>
      </c>
      <c r="BS83" s="1">
        <f t="shared" si="340"/>
        <v>3978.502858</v>
      </c>
      <c r="BU83" s="1">
        <f t="shared" si="341"/>
        <v>4097.857943</v>
      </c>
      <c r="BW83" s="1">
        <f t="shared" si="342"/>
        <v>4220.793682</v>
      </c>
      <c r="BY83" s="1">
        <f t="shared" si="343"/>
        <v>4347.417492</v>
      </c>
      <c r="CA83" s="1">
        <f t="shared" si="344"/>
        <v>4477.840017</v>
      </c>
      <c r="CC83" s="1">
        <f t="shared" si="345"/>
        <v>4612.175217</v>
      </c>
      <c r="CE83" s="1">
        <f t="shared" si="346"/>
        <v>4750.540474</v>
      </c>
      <c r="CG83" s="1">
        <f t="shared" si="347"/>
        <v>4893.056688</v>
      </c>
      <c r="CI83" s="1">
        <f t="shared" si="348"/>
        <v>5039.848389</v>
      </c>
      <c r="CK83" s="1">
        <f t="shared" si="349"/>
        <v>5191.04384</v>
      </c>
      <c r="CM83" s="1">
        <f t="shared" si="350"/>
        <v>5346.775156</v>
      </c>
      <c r="CO83" s="1">
        <f t="shared" si="351"/>
        <v>5507.17841</v>
      </c>
      <c r="CQ83" s="1">
        <f t="shared" si="352"/>
        <v>5672.393762</v>
      </c>
      <c r="CS83" s="1">
        <f t="shared" si="353"/>
        <v>5842.565575</v>
      </c>
      <c r="CU83" s="1">
        <f t="shared" si="354"/>
        <v>6017.842543</v>
      </c>
      <c r="CW83" s="1">
        <f t="shared" si="355"/>
        <v>6198.377819</v>
      </c>
      <c r="CY83" s="1">
        <f t="shared" si="356"/>
        <v>6384.329153</v>
      </c>
      <c r="DA83" s="1">
        <f t="shared" si="357"/>
        <v>6575.859028</v>
      </c>
      <c r="DC83" s="1">
        <f t="shared" si="358"/>
        <v>6773.134799</v>
      </c>
      <c r="DE83" s="1">
        <f t="shared" si="359"/>
        <v>6976.328843</v>
      </c>
      <c r="DG83" s="1">
        <f t="shared" si="360"/>
        <v>7185.618708</v>
      </c>
      <c r="DI83" s="1">
        <f t="shared" si="361"/>
        <v>7401.187269</v>
      </c>
      <c r="DK83" s="1">
        <f t="shared" si="362"/>
        <v>7623.222887</v>
      </c>
      <c r="DM83" s="1">
        <f t="shared" si="363"/>
        <v>7851.919574</v>
      </c>
      <c r="DO83" s="1">
        <f t="shared" si="364"/>
        <v>8087.477161</v>
      </c>
      <c r="DQ83" s="1">
        <f t="shared" si="365"/>
        <v>8330.101476</v>
      </c>
      <c r="DS83" s="1">
        <f t="shared" si="366"/>
        <v>8580.00452</v>
      </c>
      <c r="DU83" s="1">
        <f t="shared" si="367"/>
        <v>8837.404656</v>
      </c>
    </row>
    <row r="84" ht="12.75" hidden="1" customHeight="1" outlineLevel="1">
      <c r="A84" t="s">
        <v>103</v>
      </c>
      <c r="D84" s="1">
        <v>1300.0</v>
      </c>
      <c r="G84" s="1">
        <v>1300.0</v>
      </c>
      <c r="I84" s="1">
        <f>(G84*$F$1)</f>
        <v>1339</v>
      </c>
      <c r="K84" s="1">
        <f>(I84*$F$1)</f>
        <v>1379.17</v>
      </c>
      <c r="M84" s="1">
        <f>(K84*$F$1)</f>
        <v>1420.5451</v>
      </c>
      <c r="O84" s="1">
        <f>(M84*$F$1)</f>
        <v>1463.161453</v>
      </c>
      <c r="Q84" s="1">
        <f>(O84*$F$1)</f>
        <v>1507.056297</v>
      </c>
      <c r="S84" s="1">
        <f>(Q84*$F$1)</f>
        <v>1552.267985</v>
      </c>
      <c r="U84" s="1">
        <f>(S84*$F$1)</f>
        <v>1598.836025</v>
      </c>
      <c r="W84" s="1">
        <f>(U84*$F$1)</f>
        <v>1646.801106</v>
      </c>
      <c r="Y84" s="1">
        <f>(W84*$F$1)</f>
        <v>1696.205139</v>
      </c>
      <c r="AA84" s="1">
        <f>(Y84*$F$1)</f>
        <v>1747.091293</v>
      </c>
      <c r="AC84" s="1">
        <f>(AA84*$F$1)</f>
        <v>1799.504032</v>
      </c>
      <c r="AE84" s="1">
        <f>(AC84*$F$1)</f>
        <v>1853.489153</v>
      </c>
      <c r="AG84" s="1">
        <f>(AE84*$F$1)</f>
        <v>1909.093827</v>
      </c>
      <c r="AI84" s="1">
        <f>(AG84*$F$1)</f>
        <v>1966.366642</v>
      </c>
      <c r="AK84" s="1">
        <f>(AI84*$F$1)</f>
        <v>2025.357642</v>
      </c>
      <c r="AM84" s="1">
        <f>(AK84*$F$1)</f>
        <v>2086.118371</v>
      </c>
      <c r="AO84" s="1">
        <f>(AM84*$F$1)</f>
        <v>2148.701922</v>
      </c>
      <c r="AQ84" s="1">
        <f>(AO84*$F$1)</f>
        <v>2213.16298</v>
      </c>
      <c r="AS84" s="1">
        <f>(AQ84*$F$1)</f>
        <v>2279.557869</v>
      </c>
      <c r="AU84" s="1">
        <f>(AS84*$F$1)</f>
        <v>2347.944605</v>
      </c>
      <c r="AW84" s="1">
        <f>(AU84*$F$1)</f>
        <v>2418.382943</v>
      </c>
      <c r="AY84" s="1">
        <f>(AW84*$F$1)</f>
        <v>2490.934432</v>
      </c>
      <c r="BA84" s="1">
        <f>(AY84*$F$1)</f>
        <v>2565.662464</v>
      </c>
      <c r="BC84" s="1">
        <f>(BA84*$F$1)</f>
        <v>2642.632338</v>
      </c>
      <c r="BE84" s="1">
        <f>(BC84*$F$1)</f>
        <v>2721.911309</v>
      </c>
      <c r="BG84" s="1">
        <f>(BE84*$F$1)</f>
        <v>2803.568648</v>
      </c>
      <c r="BI84" s="1">
        <f>(BG84*$F$1)</f>
        <v>2887.675707</v>
      </c>
      <c r="BK84" s="1">
        <f>(BI84*$F$1)</f>
        <v>2974.305978</v>
      </c>
      <c r="BM84" s="1">
        <f>(BK84*$F$1)</f>
        <v>3063.535158</v>
      </c>
      <c r="BO84" s="1">
        <f>(BM84*$F$1)</f>
        <v>3155.441213</v>
      </c>
      <c r="BQ84" s="1">
        <f>(BO84*$F$1)</f>
        <v>3250.104449</v>
      </c>
      <c r="BS84" s="1">
        <f>(BQ84*$F$1)</f>
        <v>3347.607582</v>
      </c>
      <c r="BU84" s="1">
        <f>(BS84*$F$1)</f>
        <v>3448.03581</v>
      </c>
      <c r="BW84" s="1">
        <f>(BU84*$F$1)</f>
        <v>3551.476884</v>
      </c>
      <c r="BY84" s="1">
        <f>(BW84*$F$1)</f>
        <v>3658.021191</v>
      </c>
      <c r="CA84" s="1">
        <f>(BY84*$F$1)</f>
        <v>3767.761826</v>
      </c>
      <c r="CC84" s="1">
        <f>(CA84*$F$1)</f>
        <v>3880.794681</v>
      </c>
      <c r="CE84" s="1">
        <f>(CC84*$F$1)</f>
        <v>3997.218522</v>
      </c>
      <c r="CG84" s="1">
        <f>(CE84*$F$1)</f>
        <v>4117.135077</v>
      </c>
      <c r="CI84" s="1">
        <f>(CG84*$F$1)</f>
        <v>4240.64913</v>
      </c>
      <c r="CK84" s="1">
        <f>(CI84*$F$1)</f>
        <v>4367.868603</v>
      </c>
      <c r="CM84" s="1">
        <f>(CK84*$F$1)</f>
        <v>4498.904662</v>
      </c>
      <c r="CO84" s="1">
        <f>(CM84*$F$1)</f>
        <v>4633.871801</v>
      </c>
      <c r="CQ84" s="1">
        <f>(CO84*$F$1)</f>
        <v>4772.887955</v>
      </c>
      <c r="CS84" s="1">
        <f>(CQ84*$F$1)</f>
        <v>4916.074594</v>
      </c>
      <c r="CU84" s="1">
        <f>(CS84*$F$1)</f>
        <v>5063.556832</v>
      </c>
      <c r="CW84" s="1">
        <f>(CU84*$F$1)</f>
        <v>5215.463537</v>
      </c>
      <c r="CY84" s="1">
        <f>(CW84*$F$1)</f>
        <v>5371.927443</v>
      </c>
      <c r="DA84" s="1">
        <f>(CY84*$F$1)</f>
        <v>5533.085266</v>
      </c>
      <c r="DC84" s="1">
        <f>(DA84*$F$1)</f>
        <v>5699.077824</v>
      </c>
      <c r="DE84" s="1">
        <f>(DC84*$F$1)</f>
        <v>5870.050159</v>
      </c>
      <c r="DG84" s="1">
        <f>(DE84*$F$1)</f>
        <v>6046.151664</v>
      </c>
      <c r="DI84" s="1">
        <f>(DG84*$F$1)</f>
        <v>6227.536214</v>
      </c>
      <c r="DK84" s="1">
        <f>(DI84*$F$1)</f>
        <v>6414.3623</v>
      </c>
      <c r="DM84" s="1">
        <f>(DK84*$F$1)</f>
        <v>6606.793169</v>
      </c>
      <c r="DO84" s="1">
        <f>(DM84*$F$1)</f>
        <v>6804.996964</v>
      </c>
      <c r="DQ84" s="1">
        <f>(DO84*$F$1)</f>
        <v>7009.146873</v>
      </c>
      <c r="DS84" s="1">
        <f>(DQ84*$F$1)</f>
        <v>7219.421279</v>
      </c>
      <c r="DU84" s="1">
        <f>(DS84*$F$1)</f>
        <v>7436.003918</v>
      </c>
    </row>
    <row r="85" ht="12.75" hidden="1" customHeight="1" outlineLevel="1">
      <c r="A85" t="s">
        <v>104</v>
      </c>
      <c r="D85" s="1">
        <v>4000.0</v>
      </c>
      <c r="G85" s="1">
        <f t="shared" ref="G85:G89" si="368">(D85*$F$2)</f>
        <v>4120</v>
      </c>
      <c r="I85" s="1">
        <f t="shared" ref="I85:I90" si="369">(G85*$F$2)</f>
        <v>4243.6</v>
      </c>
      <c r="K85" s="1">
        <f t="shared" ref="K85:K90" si="370">(I85*$F$2)</f>
        <v>4370.908</v>
      </c>
      <c r="M85" s="1">
        <f t="shared" ref="M85:M90" si="371">(K85*$F$2)</f>
        <v>4502.03524</v>
      </c>
      <c r="O85" s="1">
        <f t="shared" ref="O85:O90" si="372">(M85*$F$2)</f>
        <v>4637.096297</v>
      </c>
      <c r="Q85" s="1">
        <f t="shared" ref="Q85:Q90" si="373">(O85*$F$2)</f>
        <v>4776.209186</v>
      </c>
      <c r="S85" s="1">
        <f t="shared" ref="S85:S90" si="374">(Q85*$F$2)</f>
        <v>4919.495462</v>
      </c>
      <c r="U85" s="1">
        <f t="shared" ref="U85:U90" si="375">(S85*$F$2)</f>
        <v>5067.080326</v>
      </c>
      <c r="W85" s="1">
        <f t="shared" ref="W85:W90" si="376">(U85*$F$2)</f>
        <v>5219.092735</v>
      </c>
      <c r="Y85" s="1">
        <f t="shared" ref="Y85:Y90" si="377">(W85*$F$2)</f>
        <v>5375.665517</v>
      </c>
      <c r="AA85" s="1">
        <f t="shared" ref="AA85:AA90" si="378">(Y85*$F$2)</f>
        <v>5536.935483</v>
      </c>
      <c r="AC85" s="1">
        <f t="shared" ref="AC85:AC90" si="379">(AA85*$F$2)</f>
        <v>5703.043547</v>
      </c>
      <c r="AE85" s="1">
        <f t="shared" ref="AE85:AE90" si="380">(AC85*$F$2)</f>
        <v>5874.134854</v>
      </c>
      <c r="AG85" s="1">
        <f t="shared" ref="AG85:AG90" si="381">(AE85*$F$2)</f>
        <v>6050.358899</v>
      </c>
      <c r="AI85" s="1">
        <f t="shared" ref="AI85:AI90" si="382">(AG85*$F$2)</f>
        <v>6231.869666</v>
      </c>
      <c r="AK85" s="1">
        <f t="shared" ref="AK85:AK90" si="383">(AI85*$F$2)</f>
        <v>6418.825756</v>
      </c>
      <c r="AM85" s="1">
        <f t="shared" ref="AM85:AM90" si="384">(AK85*$F$2)</f>
        <v>6611.390529</v>
      </c>
      <c r="AO85" s="1">
        <f t="shared" ref="AO85:AO90" si="385">(AM85*$F$2)</f>
        <v>6809.732245</v>
      </c>
      <c r="AQ85" s="1">
        <f t="shared" ref="AQ85:AQ90" si="386">(AO85*$F$2)</f>
        <v>7014.024212</v>
      </c>
      <c r="AS85" s="1">
        <f t="shared" ref="AS85:AS90" si="387">(AQ85*$F$2)</f>
        <v>7224.444939</v>
      </c>
      <c r="AU85" s="1">
        <f t="shared" ref="AU85:AU90" si="388">(AS85*$F$2)</f>
        <v>7441.178287</v>
      </c>
      <c r="AW85" s="1">
        <f t="shared" ref="AW85:AW90" si="389">(AU85*$F$2)</f>
        <v>7664.413635</v>
      </c>
      <c r="AY85" s="1">
        <f t="shared" ref="AY85:AY90" si="390">(AW85*$F$2)</f>
        <v>7894.346045</v>
      </c>
      <c r="BA85" s="1">
        <f t="shared" ref="BA85:BA90" si="391">(AY85*$F$2)</f>
        <v>8131.176426</v>
      </c>
      <c r="BC85" s="1">
        <f t="shared" ref="BC85:BC90" si="392">(BA85*$F$2)</f>
        <v>8375.111719</v>
      </c>
      <c r="BE85" s="1">
        <f t="shared" ref="BE85:BE90" si="393">(BC85*$F$2)</f>
        <v>8626.36507</v>
      </c>
      <c r="BG85" s="1">
        <f t="shared" ref="BG85:BG90" si="394">(BE85*$F$2)</f>
        <v>8885.156022</v>
      </c>
      <c r="BI85" s="1">
        <f t="shared" ref="BI85:BI90" si="395">(BG85*$F$2)</f>
        <v>9151.710703</v>
      </c>
      <c r="BK85" s="1">
        <f t="shared" ref="BK85:BK90" si="396">(BI85*$F$2)</f>
        <v>9426.262024</v>
      </c>
      <c r="BM85" s="1">
        <f t="shared" ref="BM85:BM90" si="397">(BK85*$F$2)</f>
        <v>9709.049885</v>
      </c>
      <c r="BO85" s="1">
        <f t="shared" ref="BO85:BO90" si="398">(BM85*$F$2)</f>
        <v>10000.32138</v>
      </c>
      <c r="BQ85" s="1">
        <f t="shared" ref="BQ85:BQ90" si="399">(BO85*$F$2)</f>
        <v>10300.33102</v>
      </c>
      <c r="BS85" s="1">
        <f t="shared" ref="BS85:BS90" si="400">(BQ85*$F$2)</f>
        <v>10609.34095</v>
      </c>
      <c r="BU85" s="1">
        <f t="shared" ref="BU85:BU90" si="401">(BS85*$F$2)</f>
        <v>10927.62118</v>
      </c>
      <c r="BW85" s="1">
        <f t="shared" ref="BW85:BW90" si="402">(BU85*$F$2)</f>
        <v>11255.44982</v>
      </c>
      <c r="BY85" s="1">
        <f t="shared" ref="BY85:BY90" si="403">(BW85*$F$2)</f>
        <v>11593.11331</v>
      </c>
      <c r="CA85" s="1">
        <f t="shared" ref="CA85:CA90" si="404">(BY85*$F$2)</f>
        <v>11940.90671</v>
      </c>
      <c r="CC85" s="1">
        <f t="shared" ref="CC85:CC90" si="405">(CA85*$F$2)</f>
        <v>12299.13391</v>
      </c>
      <c r="CE85" s="1">
        <f t="shared" ref="CE85:CE90" si="406">(CC85*$F$2)</f>
        <v>12668.10793</v>
      </c>
      <c r="CG85" s="1">
        <f t="shared" ref="CG85:CG90" si="407">(CE85*$F$2)</f>
        <v>13048.15117</v>
      </c>
      <c r="CI85" s="1">
        <f t="shared" ref="CI85:CI90" si="408">(CG85*$F$2)</f>
        <v>13439.5957</v>
      </c>
      <c r="CK85" s="1">
        <f t="shared" ref="CK85:CK90" si="409">(CI85*$F$2)</f>
        <v>13842.78357</v>
      </c>
      <c r="CM85" s="1">
        <f t="shared" ref="CM85:CM90" si="410">(CK85*$F$2)</f>
        <v>14258.06708</v>
      </c>
      <c r="CO85" s="1">
        <f t="shared" ref="CO85:CO90" si="411">(CM85*$F$2)</f>
        <v>14685.80909</v>
      </c>
      <c r="CQ85" s="1">
        <f t="shared" ref="CQ85:CQ90" si="412">(CO85*$F$2)</f>
        <v>15126.38337</v>
      </c>
      <c r="CS85" s="1">
        <f t="shared" ref="CS85:CS90" si="413">(CQ85*$F$2)</f>
        <v>15580.17487</v>
      </c>
      <c r="CU85" s="1">
        <f t="shared" ref="CU85:CU90" si="414">(CS85*$F$2)</f>
        <v>16047.58011</v>
      </c>
      <c r="CW85" s="1">
        <f t="shared" ref="CW85:CW90" si="415">(CU85*$F$2)</f>
        <v>16529.00752</v>
      </c>
      <c r="CY85" s="1">
        <f t="shared" ref="CY85:CY90" si="416">(CW85*$F$2)</f>
        <v>17024.87774</v>
      </c>
      <c r="DA85" s="1">
        <f t="shared" ref="DA85:DA90" si="417">(CY85*$F$2)</f>
        <v>17535.62407</v>
      </c>
      <c r="DC85" s="1">
        <f t="shared" ref="DC85:DC90" si="418">(DA85*$F$2)</f>
        <v>18061.6928</v>
      </c>
      <c r="DE85" s="1">
        <f t="shared" ref="DE85:DE90" si="419">(DC85*$F$2)</f>
        <v>18603.54358</v>
      </c>
      <c r="DG85" s="1">
        <f t="shared" ref="DG85:DG90" si="420">(DE85*$F$2)</f>
        <v>19161.64989</v>
      </c>
      <c r="DI85" s="1">
        <f t="shared" ref="DI85:DI90" si="421">(DG85*$F$2)</f>
        <v>19736.49939</v>
      </c>
      <c r="DK85" s="1">
        <f t="shared" ref="DK85:DK90" si="422">(DI85*$F$2)</f>
        <v>20328.59437</v>
      </c>
      <c r="DM85" s="1">
        <f t="shared" ref="DM85:DM90" si="423">(DK85*$F$2)</f>
        <v>20938.4522</v>
      </c>
      <c r="DO85" s="1">
        <f t="shared" ref="DO85:DO90" si="424">(DM85*$F$2)</f>
        <v>21566.60576</v>
      </c>
      <c r="DQ85" s="1">
        <f t="shared" ref="DQ85:DQ90" si="425">(DO85*$F$2)</f>
        <v>22213.60394</v>
      </c>
      <c r="DS85" s="1">
        <f t="shared" ref="DS85:DS90" si="426">(DQ85*$F$2)</f>
        <v>22880.01205</v>
      </c>
      <c r="DU85" s="1">
        <f t="shared" ref="DU85:DU90" si="427">(DS85*$F$2)</f>
        <v>23566.41242</v>
      </c>
    </row>
    <row r="86" ht="12.75" hidden="1" customHeight="1" outlineLevel="1">
      <c r="A86" t="s">
        <v>106</v>
      </c>
      <c r="D86" s="1">
        <v>100.0</v>
      </c>
      <c r="G86" s="1">
        <f t="shared" si="368"/>
        <v>103</v>
      </c>
      <c r="I86" s="1">
        <f t="shared" si="369"/>
        <v>106.09</v>
      </c>
      <c r="K86" s="1">
        <f t="shared" si="370"/>
        <v>109.2727</v>
      </c>
      <c r="M86" s="1">
        <f t="shared" si="371"/>
        <v>112.550881</v>
      </c>
      <c r="O86" s="1">
        <f t="shared" si="372"/>
        <v>115.9274074</v>
      </c>
      <c r="Q86" s="1">
        <f t="shared" si="373"/>
        <v>119.4052297</v>
      </c>
      <c r="S86" s="1">
        <f t="shared" si="374"/>
        <v>122.9873865</v>
      </c>
      <c r="U86" s="1">
        <f t="shared" si="375"/>
        <v>126.6770081</v>
      </c>
      <c r="W86" s="1">
        <f t="shared" si="376"/>
        <v>130.4773184</v>
      </c>
      <c r="Y86" s="1">
        <f t="shared" si="377"/>
        <v>134.3916379</v>
      </c>
      <c r="AA86" s="1">
        <f t="shared" si="378"/>
        <v>138.4233871</v>
      </c>
      <c r="AC86" s="1">
        <f t="shared" si="379"/>
        <v>142.5760887</v>
      </c>
      <c r="AE86" s="1">
        <f t="shared" si="380"/>
        <v>146.8533713</v>
      </c>
      <c r="AG86" s="1">
        <f t="shared" si="381"/>
        <v>151.2589725</v>
      </c>
      <c r="AI86" s="1">
        <f t="shared" si="382"/>
        <v>155.7967417</v>
      </c>
      <c r="AK86" s="1">
        <f t="shared" si="383"/>
        <v>160.4706439</v>
      </c>
      <c r="AM86" s="1">
        <f t="shared" si="384"/>
        <v>165.2847632</v>
      </c>
      <c r="AO86" s="1">
        <f t="shared" si="385"/>
        <v>170.2433061</v>
      </c>
      <c r="AQ86" s="1">
        <f t="shared" si="386"/>
        <v>175.3506053</v>
      </c>
      <c r="AS86" s="1">
        <f t="shared" si="387"/>
        <v>180.6111235</v>
      </c>
      <c r="AU86" s="1">
        <f t="shared" si="388"/>
        <v>186.0294572</v>
      </c>
      <c r="AW86" s="1">
        <f t="shared" si="389"/>
        <v>191.6103409</v>
      </c>
      <c r="AY86" s="1">
        <f t="shared" si="390"/>
        <v>197.3586511</v>
      </c>
      <c r="BA86" s="1">
        <f t="shared" si="391"/>
        <v>203.2794106</v>
      </c>
      <c r="BC86" s="1">
        <f t="shared" si="392"/>
        <v>209.377793</v>
      </c>
      <c r="BE86" s="1">
        <f t="shared" si="393"/>
        <v>215.6591268</v>
      </c>
      <c r="BG86" s="1">
        <f t="shared" si="394"/>
        <v>222.1289006</v>
      </c>
      <c r="BI86" s="1">
        <f t="shared" si="395"/>
        <v>228.7927676</v>
      </c>
      <c r="BK86" s="1">
        <f t="shared" si="396"/>
        <v>235.6565506</v>
      </c>
      <c r="BM86" s="1">
        <f t="shared" si="397"/>
        <v>242.7262471</v>
      </c>
      <c r="BO86" s="1">
        <f t="shared" si="398"/>
        <v>250.0080345</v>
      </c>
      <c r="BQ86" s="1">
        <f t="shared" si="399"/>
        <v>257.5082756</v>
      </c>
      <c r="BS86" s="1">
        <f t="shared" si="400"/>
        <v>265.2335238</v>
      </c>
      <c r="BU86" s="1">
        <f t="shared" si="401"/>
        <v>273.1905296</v>
      </c>
      <c r="BW86" s="1">
        <f t="shared" si="402"/>
        <v>281.3862454</v>
      </c>
      <c r="BY86" s="1">
        <f t="shared" si="403"/>
        <v>289.8278328</v>
      </c>
      <c r="CA86" s="1">
        <f t="shared" si="404"/>
        <v>298.5226678</v>
      </c>
      <c r="CC86" s="1">
        <f t="shared" si="405"/>
        <v>307.4783478</v>
      </c>
      <c r="CE86" s="1">
        <f t="shared" si="406"/>
        <v>316.7026983</v>
      </c>
      <c r="CG86" s="1">
        <f t="shared" si="407"/>
        <v>326.2037792</v>
      </c>
      <c r="CI86" s="1">
        <f t="shared" si="408"/>
        <v>335.9898926</v>
      </c>
      <c r="CK86" s="1">
        <f t="shared" si="409"/>
        <v>346.0695894</v>
      </c>
      <c r="CM86" s="1">
        <f t="shared" si="410"/>
        <v>356.451677</v>
      </c>
      <c r="CO86" s="1">
        <f t="shared" si="411"/>
        <v>367.1452273</v>
      </c>
      <c r="CQ86" s="1">
        <f t="shared" si="412"/>
        <v>378.1595842</v>
      </c>
      <c r="CS86" s="1">
        <f t="shared" si="413"/>
        <v>389.5043717</v>
      </c>
      <c r="CU86" s="1">
        <f t="shared" si="414"/>
        <v>401.1895028</v>
      </c>
      <c r="CW86" s="1">
        <f t="shared" si="415"/>
        <v>413.2251879</v>
      </c>
      <c r="CY86" s="1">
        <f t="shared" si="416"/>
        <v>425.6219436</v>
      </c>
      <c r="DA86" s="1">
        <f t="shared" si="417"/>
        <v>438.3906019</v>
      </c>
      <c r="DC86" s="1">
        <f t="shared" si="418"/>
        <v>451.5423199</v>
      </c>
      <c r="DE86" s="1">
        <f t="shared" si="419"/>
        <v>465.0885895</v>
      </c>
      <c r="DG86" s="1">
        <f t="shared" si="420"/>
        <v>479.0412472</v>
      </c>
      <c r="DI86" s="1">
        <f t="shared" si="421"/>
        <v>493.4124846</v>
      </c>
      <c r="DK86" s="1">
        <f t="shared" si="422"/>
        <v>508.2148592</v>
      </c>
      <c r="DM86" s="1">
        <f t="shared" si="423"/>
        <v>523.4613049</v>
      </c>
      <c r="DO86" s="1">
        <f t="shared" si="424"/>
        <v>539.1651441</v>
      </c>
      <c r="DQ86" s="1">
        <f t="shared" si="425"/>
        <v>555.3400984</v>
      </c>
      <c r="DS86" s="1">
        <f t="shared" si="426"/>
        <v>572.0003014</v>
      </c>
      <c r="DU86" s="1">
        <f t="shared" si="427"/>
        <v>589.1603104</v>
      </c>
    </row>
    <row r="87" ht="12.75" hidden="1" customHeight="1" outlineLevel="1">
      <c r="A87" t="s">
        <v>107</v>
      </c>
      <c r="D87" s="1">
        <v>4200.0</v>
      </c>
      <c r="G87" s="1">
        <f t="shared" si="368"/>
        <v>4326</v>
      </c>
      <c r="I87" s="1">
        <f t="shared" si="369"/>
        <v>4455.78</v>
      </c>
      <c r="K87" s="1">
        <f t="shared" si="370"/>
        <v>4589.4534</v>
      </c>
      <c r="M87" s="1">
        <f t="shared" si="371"/>
        <v>4727.137002</v>
      </c>
      <c r="O87" s="1">
        <f t="shared" si="372"/>
        <v>4868.951112</v>
      </c>
      <c r="Q87" s="1">
        <f t="shared" si="373"/>
        <v>5015.019645</v>
      </c>
      <c r="S87" s="1">
        <f t="shared" si="374"/>
        <v>5165.470235</v>
      </c>
      <c r="U87" s="1">
        <f t="shared" si="375"/>
        <v>5320.434342</v>
      </c>
      <c r="W87" s="1">
        <f t="shared" si="376"/>
        <v>5480.047372</v>
      </c>
      <c r="Y87" s="1">
        <f t="shared" si="377"/>
        <v>5644.448793</v>
      </c>
      <c r="AA87" s="1">
        <f t="shared" si="378"/>
        <v>5813.782257</v>
      </c>
      <c r="AC87" s="1">
        <f t="shared" si="379"/>
        <v>5988.195725</v>
      </c>
      <c r="AE87" s="1">
        <f t="shared" si="380"/>
        <v>6167.841596</v>
      </c>
      <c r="AG87" s="1">
        <f t="shared" si="381"/>
        <v>6352.876844</v>
      </c>
      <c r="AI87" s="1">
        <f t="shared" si="382"/>
        <v>6543.46315</v>
      </c>
      <c r="AK87" s="1">
        <f t="shared" si="383"/>
        <v>6739.767044</v>
      </c>
      <c r="AM87" s="1">
        <f t="shared" si="384"/>
        <v>6941.960056</v>
      </c>
      <c r="AO87" s="1">
        <f t="shared" si="385"/>
        <v>7150.218857</v>
      </c>
      <c r="AQ87" s="1">
        <f t="shared" si="386"/>
        <v>7364.725423</v>
      </c>
      <c r="AS87" s="1">
        <f t="shared" si="387"/>
        <v>7585.667186</v>
      </c>
      <c r="AU87" s="1">
        <f t="shared" si="388"/>
        <v>7813.237201</v>
      </c>
      <c r="AW87" s="1">
        <f t="shared" si="389"/>
        <v>8047.634317</v>
      </c>
      <c r="AY87" s="1">
        <f t="shared" si="390"/>
        <v>8289.063347</v>
      </c>
      <c r="BA87" s="1">
        <f t="shared" si="391"/>
        <v>8537.735247</v>
      </c>
      <c r="BC87" s="1">
        <f t="shared" si="392"/>
        <v>8793.867305</v>
      </c>
      <c r="BE87" s="1">
        <f t="shared" si="393"/>
        <v>9057.683324</v>
      </c>
      <c r="BG87" s="1">
        <f t="shared" si="394"/>
        <v>9329.413823</v>
      </c>
      <c r="BI87" s="1">
        <f t="shared" si="395"/>
        <v>9609.296238</v>
      </c>
      <c r="BK87" s="1">
        <f t="shared" si="396"/>
        <v>9897.575125</v>
      </c>
      <c r="BM87" s="1">
        <f t="shared" si="397"/>
        <v>10194.50238</v>
      </c>
      <c r="BO87" s="1">
        <f t="shared" si="398"/>
        <v>10500.33745</v>
      </c>
      <c r="BQ87" s="1">
        <f t="shared" si="399"/>
        <v>10815.34757</v>
      </c>
      <c r="BS87" s="1">
        <f t="shared" si="400"/>
        <v>11139.808</v>
      </c>
      <c r="BU87" s="1">
        <f t="shared" si="401"/>
        <v>11474.00224</v>
      </c>
      <c r="BW87" s="1">
        <f t="shared" si="402"/>
        <v>11818.22231</v>
      </c>
      <c r="BY87" s="1">
        <f t="shared" si="403"/>
        <v>12172.76898</v>
      </c>
      <c r="CA87" s="1">
        <f t="shared" si="404"/>
        <v>12537.95205</v>
      </c>
      <c r="CC87" s="1">
        <f t="shared" si="405"/>
        <v>12914.09061</v>
      </c>
      <c r="CE87" s="1">
        <f t="shared" si="406"/>
        <v>13301.51333</v>
      </c>
      <c r="CG87" s="1">
        <f t="shared" si="407"/>
        <v>13700.55873</v>
      </c>
      <c r="CI87" s="1">
        <f t="shared" si="408"/>
        <v>14111.57549</v>
      </c>
      <c r="CK87" s="1">
        <f t="shared" si="409"/>
        <v>14534.92275</v>
      </c>
      <c r="CM87" s="1">
        <f t="shared" si="410"/>
        <v>14970.97044</v>
      </c>
      <c r="CO87" s="1">
        <f t="shared" si="411"/>
        <v>15420.09955</v>
      </c>
      <c r="CQ87" s="1">
        <f t="shared" si="412"/>
        <v>15882.70253</v>
      </c>
      <c r="CS87" s="1">
        <f t="shared" si="413"/>
        <v>16359.18361</v>
      </c>
      <c r="CU87" s="1">
        <f t="shared" si="414"/>
        <v>16849.95912</v>
      </c>
      <c r="CW87" s="1">
        <f t="shared" si="415"/>
        <v>17355.45789</v>
      </c>
      <c r="CY87" s="1">
        <f t="shared" si="416"/>
        <v>17876.12163</v>
      </c>
      <c r="DA87" s="1">
        <f t="shared" si="417"/>
        <v>18412.40528</v>
      </c>
      <c r="DC87" s="1">
        <f t="shared" si="418"/>
        <v>18964.77744</v>
      </c>
      <c r="DE87" s="1">
        <f t="shared" si="419"/>
        <v>19533.72076</v>
      </c>
      <c r="DG87" s="1">
        <f t="shared" si="420"/>
        <v>20119.73238</v>
      </c>
      <c r="DI87" s="1">
        <f t="shared" si="421"/>
        <v>20723.32435</v>
      </c>
      <c r="DK87" s="1">
        <f t="shared" si="422"/>
        <v>21345.02408</v>
      </c>
      <c r="DM87" s="1">
        <f t="shared" si="423"/>
        <v>21985.37481</v>
      </c>
      <c r="DO87" s="1">
        <f t="shared" si="424"/>
        <v>22644.93605</v>
      </c>
      <c r="DQ87" s="1">
        <f t="shared" si="425"/>
        <v>23324.28413</v>
      </c>
      <c r="DS87" s="1">
        <f t="shared" si="426"/>
        <v>24024.01266</v>
      </c>
      <c r="DU87" s="1">
        <f t="shared" si="427"/>
        <v>24744.73304</v>
      </c>
    </row>
    <row r="88" ht="12.75" hidden="1" customHeight="1" outlineLevel="1">
      <c r="A88" t="s">
        <v>109</v>
      </c>
      <c r="D88" s="1">
        <v>200.0</v>
      </c>
      <c r="G88" s="1">
        <f t="shared" si="368"/>
        <v>206</v>
      </c>
      <c r="I88" s="1">
        <f t="shared" si="369"/>
        <v>212.18</v>
      </c>
      <c r="K88" s="1">
        <f t="shared" si="370"/>
        <v>218.5454</v>
      </c>
      <c r="M88" s="1">
        <f t="shared" si="371"/>
        <v>225.101762</v>
      </c>
      <c r="O88" s="1">
        <f t="shared" si="372"/>
        <v>231.8548149</v>
      </c>
      <c r="Q88" s="1">
        <f t="shared" si="373"/>
        <v>238.8104593</v>
      </c>
      <c r="S88" s="1">
        <f t="shared" si="374"/>
        <v>245.9747731</v>
      </c>
      <c r="U88" s="1">
        <f t="shared" si="375"/>
        <v>253.3540163</v>
      </c>
      <c r="W88" s="1">
        <f t="shared" si="376"/>
        <v>260.9546368</v>
      </c>
      <c r="Y88" s="1">
        <f t="shared" si="377"/>
        <v>268.7832759</v>
      </c>
      <c r="AA88" s="1">
        <f t="shared" si="378"/>
        <v>276.8467741</v>
      </c>
      <c r="AC88" s="1">
        <f t="shared" si="379"/>
        <v>285.1521774</v>
      </c>
      <c r="AE88" s="1">
        <f t="shared" si="380"/>
        <v>293.7067427</v>
      </c>
      <c r="AG88" s="1">
        <f t="shared" si="381"/>
        <v>302.517945</v>
      </c>
      <c r="AI88" s="1">
        <f t="shared" si="382"/>
        <v>311.5934833</v>
      </c>
      <c r="AK88" s="1">
        <f t="shared" si="383"/>
        <v>320.9412878</v>
      </c>
      <c r="AM88" s="1">
        <f t="shared" si="384"/>
        <v>330.5695265</v>
      </c>
      <c r="AO88" s="1">
        <f t="shared" si="385"/>
        <v>340.4866122</v>
      </c>
      <c r="AQ88" s="1">
        <f t="shared" si="386"/>
        <v>350.7012106</v>
      </c>
      <c r="AS88" s="1">
        <f t="shared" si="387"/>
        <v>361.2222469</v>
      </c>
      <c r="AU88" s="1">
        <f t="shared" si="388"/>
        <v>372.0589143</v>
      </c>
      <c r="AW88" s="1">
        <f t="shared" si="389"/>
        <v>383.2206818</v>
      </c>
      <c r="AY88" s="1">
        <f t="shared" si="390"/>
        <v>394.7173022</v>
      </c>
      <c r="BA88" s="1">
        <f t="shared" si="391"/>
        <v>406.5588213</v>
      </c>
      <c r="BC88" s="1">
        <f t="shared" si="392"/>
        <v>418.7555859</v>
      </c>
      <c r="BE88" s="1">
        <f t="shared" si="393"/>
        <v>431.3182535</v>
      </c>
      <c r="BG88" s="1">
        <f t="shared" si="394"/>
        <v>444.2578011</v>
      </c>
      <c r="BI88" s="1">
        <f t="shared" si="395"/>
        <v>457.5855351</v>
      </c>
      <c r="BK88" s="1">
        <f t="shared" si="396"/>
        <v>471.3131012</v>
      </c>
      <c r="BM88" s="1">
        <f t="shared" si="397"/>
        <v>485.4524942</v>
      </c>
      <c r="BO88" s="1">
        <f t="shared" si="398"/>
        <v>500.0160691</v>
      </c>
      <c r="BQ88" s="1">
        <f t="shared" si="399"/>
        <v>515.0165511</v>
      </c>
      <c r="BS88" s="1">
        <f t="shared" si="400"/>
        <v>530.4670477</v>
      </c>
      <c r="BU88" s="1">
        <f t="shared" si="401"/>
        <v>546.3810591</v>
      </c>
      <c r="BW88" s="1">
        <f t="shared" si="402"/>
        <v>562.7724909</v>
      </c>
      <c r="BY88" s="1">
        <f t="shared" si="403"/>
        <v>579.6556656</v>
      </c>
      <c r="CA88" s="1">
        <f t="shared" si="404"/>
        <v>597.0453356</v>
      </c>
      <c r="CC88" s="1">
        <f t="shared" si="405"/>
        <v>614.9566956</v>
      </c>
      <c r="CE88" s="1">
        <f t="shared" si="406"/>
        <v>633.4053965</v>
      </c>
      <c r="CG88" s="1">
        <f t="shared" si="407"/>
        <v>652.4075584</v>
      </c>
      <c r="CI88" s="1">
        <f t="shared" si="408"/>
        <v>671.9797852</v>
      </c>
      <c r="CK88" s="1">
        <f t="shared" si="409"/>
        <v>692.1391787</v>
      </c>
      <c r="CM88" s="1">
        <f t="shared" si="410"/>
        <v>712.9033541</v>
      </c>
      <c r="CO88" s="1">
        <f t="shared" si="411"/>
        <v>734.2904547</v>
      </c>
      <c r="CQ88" s="1">
        <f t="shared" si="412"/>
        <v>756.3191683</v>
      </c>
      <c r="CS88" s="1">
        <f t="shared" si="413"/>
        <v>779.0087434</v>
      </c>
      <c r="CU88" s="1">
        <f t="shared" si="414"/>
        <v>802.3790057</v>
      </c>
      <c r="CW88" s="1">
        <f t="shared" si="415"/>
        <v>826.4503759</v>
      </c>
      <c r="CY88" s="1">
        <f t="shared" si="416"/>
        <v>851.2438871</v>
      </c>
      <c r="DA88" s="1">
        <f t="shared" si="417"/>
        <v>876.7812037</v>
      </c>
      <c r="DC88" s="1">
        <f t="shared" si="418"/>
        <v>903.0846399</v>
      </c>
      <c r="DE88" s="1">
        <f t="shared" si="419"/>
        <v>930.177179</v>
      </c>
      <c r="DG88" s="1">
        <f t="shared" si="420"/>
        <v>958.0824944</v>
      </c>
      <c r="DI88" s="1">
        <f t="shared" si="421"/>
        <v>986.8249693</v>
      </c>
      <c r="DK88" s="1">
        <f t="shared" si="422"/>
        <v>1016.429718</v>
      </c>
      <c r="DM88" s="1">
        <f t="shared" si="423"/>
        <v>1046.92261</v>
      </c>
      <c r="DO88" s="1">
        <f t="shared" si="424"/>
        <v>1078.330288</v>
      </c>
      <c r="DQ88" s="1">
        <f t="shared" si="425"/>
        <v>1110.680197</v>
      </c>
      <c r="DS88" s="1">
        <f t="shared" si="426"/>
        <v>1144.000603</v>
      </c>
      <c r="DU88" s="1">
        <f t="shared" si="427"/>
        <v>1178.320621</v>
      </c>
    </row>
    <row r="89" ht="12.75" hidden="1" customHeight="1" outlineLevel="1">
      <c r="A89" t="s">
        <v>110</v>
      </c>
      <c r="D89" s="1">
        <v>1350.0</v>
      </c>
      <c r="G89" s="1">
        <f t="shared" si="368"/>
        <v>1390.5</v>
      </c>
      <c r="I89" s="1">
        <f t="shared" si="369"/>
        <v>1432.215</v>
      </c>
      <c r="K89" s="1">
        <f t="shared" si="370"/>
        <v>1475.18145</v>
      </c>
      <c r="M89" s="1">
        <f t="shared" si="371"/>
        <v>1519.436894</v>
      </c>
      <c r="O89" s="1">
        <f t="shared" si="372"/>
        <v>1565.02</v>
      </c>
      <c r="Q89" s="1">
        <f t="shared" si="373"/>
        <v>1611.9706</v>
      </c>
      <c r="S89" s="1">
        <f t="shared" si="374"/>
        <v>1660.329718</v>
      </c>
      <c r="U89" s="1">
        <f t="shared" si="375"/>
        <v>1710.13961</v>
      </c>
      <c r="W89" s="1">
        <f t="shared" si="376"/>
        <v>1761.443798</v>
      </c>
      <c r="Y89" s="1">
        <f t="shared" si="377"/>
        <v>1814.287112</v>
      </c>
      <c r="AA89" s="1">
        <f t="shared" si="378"/>
        <v>1868.715725</v>
      </c>
      <c r="AC89" s="1">
        <f t="shared" si="379"/>
        <v>1924.777197</v>
      </c>
      <c r="AE89" s="1">
        <f t="shared" si="380"/>
        <v>1982.520513</v>
      </c>
      <c r="AG89" s="1">
        <f t="shared" si="381"/>
        <v>2041.996129</v>
      </c>
      <c r="AI89" s="1">
        <f t="shared" si="382"/>
        <v>2103.256012</v>
      </c>
      <c r="AK89" s="1">
        <f t="shared" si="383"/>
        <v>2166.353693</v>
      </c>
      <c r="AM89" s="1">
        <f t="shared" si="384"/>
        <v>2231.344304</v>
      </c>
      <c r="AO89" s="1">
        <f t="shared" si="385"/>
        <v>2298.284633</v>
      </c>
      <c r="AQ89" s="1">
        <f t="shared" si="386"/>
        <v>2367.233172</v>
      </c>
      <c r="AS89" s="1">
        <f t="shared" si="387"/>
        <v>2438.250167</v>
      </c>
      <c r="AU89" s="1">
        <f t="shared" si="388"/>
        <v>2511.397672</v>
      </c>
      <c r="AW89" s="1">
        <f t="shared" si="389"/>
        <v>2586.739602</v>
      </c>
      <c r="AY89" s="1">
        <f t="shared" si="390"/>
        <v>2664.34179</v>
      </c>
      <c r="BA89" s="1">
        <f t="shared" si="391"/>
        <v>2744.272044</v>
      </c>
      <c r="BC89" s="1">
        <f t="shared" si="392"/>
        <v>2826.600205</v>
      </c>
      <c r="BE89" s="1">
        <f t="shared" si="393"/>
        <v>2911.398211</v>
      </c>
      <c r="BG89" s="1">
        <f t="shared" si="394"/>
        <v>2998.740158</v>
      </c>
      <c r="BI89" s="1">
        <f t="shared" si="395"/>
        <v>3088.702362</v>
      </c>
      <c r="BK89" s="1">
        <f t="shared" si="396"/>
        <v>3181.363433</v>
      </c>
      <c r="BM89" s="1">
        <f t="shared" si="397"/>
        <v>3276.804336</v>
      </c>
      <c r="BO89" s="1">
        <f t="shared" si="398"/>
        <v>3375.108466</v>
      </c>
      <c r="BQ89" s="1">
        <f t="shared" si="399"/>
        <v>3476.36172</v>
      </c>
      <c r="BS89" s="1">
        <f t="shared" si="400"/>
        <v>3580.652572</v>
      </c>
      <c r="BU89" s="1">
        <f t="shared" si="401"/>
        <v>3688.072149</v>
      </c>
      <c r="BW89" s="1">
        <f t="shared" si="402"/>
        <v>3798.714313</v>
      </c>
      <c r="BY89" s="1">
        <f t="shared" si="403"/>
        <v>3912.675743</v>
      </c>
      <c r="CA89" s="1">
        <f t="shared" si="404"/>
        <v>4030.056015</v>
      </c>
      <c r="CC89" s="1">
        <f t="shared" si="405"/>
        <v>4150.957696</v>
      </c>
      <c r="CE89" s="1">
        <f t="shared" si="406"/>
        <v>4275.486426</v>
      </c>
      <c r="CG89" s="1">
        <f t="shared" si="407"/>
        <v>4403.751019</v>
      </c>
      <c r="CI89" s="1">
        <f t="shared" si="408"/>
        <v>4535.86355</v>
      </c>
      <c r="CK89" s="1">
        <f t="shared" si="409"/>
        <v>4671.939456</v>
      </c>
      <c r="CM89" s="1">
        <f t="shared" si="410"/>
        <v>4812.09764</v>
      </c>
      <c r="CO89" s="1">
        <f t="shared" si="411"/>
        <v>4956.460569</v>
      </c>
      <c r="CQ89" s="1">
        <f t="shared" si="412"/>
        <v>5105.154386</v>
      </c>
      <c r="CS89" s="1">
        <f t="shared" si="413"/>
        <v>5258.309018</v>
      </c>
      <c r="CU89" s="1">
        <f t="shared" si="414"/>
        <v>5416.058288</v>
      </c>
      <c r="CW89" s="1">
        <f t="shared" si="415"/>
        <v>5578.540037</v>
      </c>
      <c r="CY89" s="1">
        <f t="shared" si="416"/>
        <v>5745.896238</v>
      </c>
      <c r="DA89" s="1">
        <f t="shared" si="417"/>
        <v>5918.273125</v>
      </c>
      <c r="DC89" s="1">
        <f t="shared" si="418"/>
        <v>6095.821319</v>
      </c>
      <c r="DE89" s="1">
        <f t="shared" si="419"/>
        <v>6278.695959</v>
      </c>
      <c r="DG89" s="1">
        <f t="shared" si="420"/>
        <v>6467.056837</v>
      </c>
      <c r="DI89" s="1">
        <f t="shared" si="421"/>
        <v>6661.068542</v>
      </c>
      <c r="DK89" s="1">
        <f t="shared" si="422"/>
        <v>6860.900599</v>
      </c>
      <c r="DM89" s="1">
        <f t="shared" si="423"/>
        <v>7066.727617</v>
      </c>
      <c r="DO89" s="1">
        <f t="shared" si="424"/>
        <v>7278.729445</v>
      </c>
      <c r="DQ89" s="1">
        <f t="shared" si="425"/>
        <v>7497.091329</v>
      </c>
      <c r="DS89" s="1">
        <f t="shared" si="426"/>
        <v>7722.004068</v>
      </c>
      <c r="DU89" s="1">
        <f t="shared" si="427"/>
        <v>7953.66419</v>
      </c>
    </row>
    <row r="90" ht="12.75" customHeight="1" collapsed="1">
      <c r="A90" s="34" t="s">
        <v>112</v>
      </c>
      <c r="B90" s="35"/>
      <c r="C90" s="35"/>
      <c r="D90" s="37">
        <f>SUM(D66:D89)</f>
        <v>127986</v>
      </c>
      <c r="E90" s="35"/>
      <c r="F90" s="35"/>
      <c r="G90" s="37">
        <f>SUM(G66:G89)</f>
        <v>131786.58</v>
      </c>
      <c r="H90" s="35"/>
      <c r="I90" s="37">
        <f t="shared" si="369"/>
        <v>135740.1774</v>
      </c>
      <c r="J90" s="35"/>
      <c r="K90" s="37">
        <f t="shared" si="370"/>
        <v>139812.3827</v>
      </c>
      <c r="L90" s="35"/>
      <c r="M90" s="37">
        <f t="shared" si="371"/>
        <v>144006.7542</v>
      </c>
      <c r="N90" s="35"/>
      <c r="O90" s="37">
        <f t="shared" si="372"/>
        <v>148326.9568</v>
      </c>
      <c r="P90" s="35"/>
      <c r="Q90" s="37">
        <f t="shared" si="373"/>
        <v>152776.7655</v>
      </c>
      <c r="R90" s="35"/>
      <c r="S90" s="37">
        <f t="shared" si="374"/>
        <v>157360.0685</v>
      </c>
      <c r="T90" s="35"/>
      <c r="U90" s="37">
        <f t="shared" si="375"/>
        <v>162080.8706</v>
      </c>
      <c r="V90" s="35"/>
      <c r="W90" s="37">
        <f t="shared" si="376"/>
        <v>166943.2967</v>
      </c>
      <c r="X90" s="35"/>
      <c r="Y90" s="37">
        <f t="shared" si="377"/>
        <v>171951.5956</v>
      </c>
      <c r="Z90" s="35"/>
      <c r="AA90" s="37">
        <f t="shared" si="378"/>
        <v>177110.1434</v>
      </c>
      <c r="AB90" s="35"/>
      <c r="AC90" s="37">
        <f t="shared" si="379"/>
        <v>182423.4477</v>
      </c>
      <c r="AD90" s="35"/>
      <c r="AE90" s="37">
        <f t="shared" si="380"/>
        <v>187896.1512</v>
      </c>
      <c r="AF90" s="35"/>
      <c r="AG90" s="37">
        <f t="shared" si="381"/>
        <v>193533.0357</v>
      </c>
      <c r="AH90" s="35"/>
      <c r="AI90" s="37">
        <f t="shared" si="382"/>
        <v>199339.0268</v>
      </c>
      <c r="AJ90" s="35"/>
      <c r="AK90" s="37">
        <f t="shared" si="383"/>
        <v>205319.1976</v>
      </c>
      <c r="AL90" s="35"/>
      <c r="AM90" s="37">
        <f t="shared" si="384"/>
        <v>211478.7735</v>
      </c>
      <c r="AN90" s="35"/>
      <c r="AO90" s="37">
        <f t="shared" si="385"/>
        <v>217823.1367</v>
      </c>
      <c r="AP90" s="35"/>
      <c r="AQ90" s="37">
        <f t="shared" si="386"/>
        <v>224357.8308</v>
      </c>
      <c r="AR90" s="35"/>
      <c r="AS90" s="37">
        <f t="shared" si="387"/>
        <v>231088.5657</v>
      </c>
      <c r="AT90" s="35"/>
      <c r="AU90" s="37">
        <f t="shared" si="388"/>
        <v>238021.2227</v>
      </c>
      <c r="AV90" s="35"/>
      <c r="AW90" s="37">
        <f t="shared" si="389"/>
        <v>245161.8594</v>
      </c>
      <c r="AX90" s="35"/>
      <c r="AY90" s="37">
        <f t="shared" si="390"/>
        <v>252516.7152</v>
      </c>
      <c r="AZ90" s="35"/>
      <c r="BA90" s="37">
        <f t="shared" si="391"/>
        <v>260092.2166</v>
      </c>
      <c r="BB90" s="35"/>
      <c r="BC90" s="37">
        <f t="shared" si="392"/>
        <v>267894.9831</v>
      </c>
      <c r="BD90" s="35"/>
      <c r="BE90" s="37">
        <f t="shared" si="393"/>
        <v>275931.8326</v>
      </c>
      <c r="BF90" s="35"/>
      <c r="BG90" s="37">
        <f t="shared" si="394"/>
        <v>284209.7876</v>
      </c>
      <c r="BH90" s="35"/>
      <c r="BI90" s="37">
        <f t="shared" si="395"/>
        <v>292736.0812</v>
      </c>
      <c r="BJ90" s="35"/>
      <c r="BK90" s="37">
        <f t="shared" si="396"/>
        <v>301518.1637</v>
      </c>
      <c r="BL90" s="35"/>
      <c r="BM90" s="37">
        <f t="shared" si="397"/>
        <v>310563.7086</v>
      </c>
      <c r="BN90" s="35"/>
      <c r="BO90" s="37">
        <f t="shared" si="398"/>
        <v>319880.6198</v>
      </c>
      <c r="BP90" s="35"/>
      <c r="BQ90" s="37">
        <f t="shared" si="399"/>
        <v>329477.0384</v>
      </c>
      <c r="BR90" s="35"/>
      <c r="BS90" s="37">
        <f t="shared" si="400"/>
        <v>339361.3496</v>
      </c>
      <c r="BT90" s="35"/>
      <c r="BU90" s="37">
        <f t="shared" si="401"/>
        <v>349542.1901</v>
      </c>
      <c r="BV90" s="35"/>
      <c r="BW90" s="37">
        <f t="shared" si="402"/>
        <v>360028.4558</v>
      </c>
      <c r="BX90" s="35"/>
      <c r="BY90" s="37">
        <f t="shared" si="403"/>
        <v>370829.3095</v>
      </c>
      <c r="BZ90" s="35"/>
      <c r="CA90" s="37">
        <f t="shared" si="404"/>
        <v>381954.1887</v>
      </c>
      <c r="CB90" s="35"/>
      <c r="CC90" s="37">
        <f t="shared" si="405"/>
        <v>393412.8144</v>
      </c>
      <c r="CD90" s="35"/>
      <c r="CE90" s="37">
        <f t="shared" si="406"/>
        <v>405215.1988</v>
      </c>
      <c r="CF90" s="35"/>
      <c r="CG90" s="37">
        <f t="shared" si="407"/>
        <v>417371.6548</v>
      </c>
      <c r="CH90" s="35"/>
      <c r="CI90" s="37">
        <f t="shared" si="408"/>
        <v>429892.8044</v>
      </c>
      <c r="CJ90" s="35"/>
      <c r="CK90" s="37">
        <f t="shared" si="409"/>
        <v>442789.5886</v>
      </c>
      <c r="CL90" s="35"/>
      <c r="CM90" s="37">
        <f t="shared" si="410"/>
        <v>456073.2762</v>
      </c>
      <c r="CN90" s="35"/>
      <c r="CO90" s="37">
        <f t="shared" si="411"/>
        <v>469755.4745</v>
      </c>
      <c r="CP90" s="35"/>
      <c r="CQ90" s="37">
        <f t="shared" si="412"/>
        <v>483848.1388</v>
      </c>
      <c r="CR90" s="35"/>
      <c r="CS90" s="37">
        <f t="shared" si="413"/>
        <v>498363.5829</v>
      </c>
      <c r="CT90" s="35"/>
      <c r="CU90" s="37">
        <f t="shared" si="414"/>
        <v>513314.4904</v>
      </c>
      <c r="CV90" s="35"/>
      <c r="CW90" s="37">
        <f t="shared" si="415"/>
        <v>528713.9251</v>
      </c>
      <c r="CX90" s="35"/>
      <c r="CY90" s="37">
        <f t="shared" si="416"/>
        <v>544575.3429</v>
      </c>
      <c r="CZ90" s="35"/>
      <c r="DA90" s="37">
        <f t="shared" si="417"/>
        <v>560912.6032</v>
      </c>
      <c r="DB90" s="35"/>
      <c r="DC90" s="37">
        <f t="shared" si="418"/>
        <v>577739.9812</v>
      </c>
      <c r="DD90" s="35"/>
      <c r="DE90" s="37">
        <f t="shared" si="419"/>
        <v>595072.1807</v>
      </c>
      <c r="DF90" s="35"/>
      <c r="DG90" s="37">
        <f t="shared" si="420"/>
        <v>612924.3461</v>
      </c>
      <c r="DH90" s="35"/>
      <c r="DI90" s="37">
        <f t="shared" si="421"/>
        <v>631312.0765</v>
      </c>
      <c r="DJ90" s="35"/>
      <c r="DK90" s="37">
        <f t="shared" si="422"/>
        <v>650251.4388</v>
      </c>
      <c r="DL90" s="35"/>
      <c r="DM90" s="37">
        <f t="shared" si="423"/>
        <v>669758.9819</v>
      </c>
      <c r="DN90" s="35"/>
      <c r="DO90" s="37">
        <f t="shared" si="424"/>
        <v>689851.7514</v>
      </c>
      <c r="DP90" s="35"/>
      <c r="DQ90" s="37">
        <f t="shared" si="425"/>
        <v>710547.3039</v>
      </c>
      <c r="DR90" s="35"/>
      <c r="DS90" s="37">
        <f t="shared" si="426"/>
        <v>731863.7231</v>
      </c>
      <c r="DT90" s="35"/>
      <c r="DU90" s="37">
        <f t="shared" si="427"/>
        <v>753819.6348</v>
      </c>
    </row>
    <row r="91" ht="12.75" customHeight="1">
      <c r="D91" s="1"/>
    </row>
    <row r="92" ht="12.75" customHeight="1">
      <c r="A92" s="44" t="s">
        <v>113</v>
      </c>
      <c r="B92" s="45"/>
      <c r="C92" s="45"/>
      <c r="D92" s="46">
        <f>(D90+D63+D50+D32)</f>
        <v>432011</v>
      </c>
      <c r="E92" s="47"/>
      <c r="F92" s="47"/>
      <c r="G92" s="46">
        <f>(G90+G63+G50+G32)</f>
        <v>444932.33</v>
      </c>
      <c r="H92" s="47"/>
      <c r="I92" s="46">
        <f>(I90+I63+I50+I32)</f>
        <v>458280.2999</v>
      </c>
      <c r="J92" s="47"/>
      <c r="K92" s="46">
        <f>(K90+K63+K50+K32)</f>
        <v>463286.8929</v>
      </c>
      <c r="L92" s="47"/>
      <c r="M92" s="46">
        <f>(M90+M63+M50+M32)</f>
        <v>477185.4997</v>
      </c>
      <c r="N92" s="47"/>
      <c r="O92" s="46">
        <f>(O90+O63+O50+O32)</f>
        <v>491501.0647</v>
      </c>
      <c r="P92" s="47"/>
      <c r="Q92" s="46">
        <f>(Q90+Q63+Q50+Q32)</f>
        <v>506246.0966</v>
      </c>
      <c r="R92" s="47"/>
      <c r="S92" s="46">
        <f>(S90+S63+S50+S32)</f>
        <v>521433.4795</v>
      </c>
      <c r="T92" s="47"/>
      <c r="U92" s="46">
        <f>(U90+U63+U50+U32)</f>
        <v>537076.4839</v>
      </c>
      <c r="V92" s="47"/>
      <c r="W92" s="46">
        <f>(W90+W63+W50+W32)</f>
        <v>553188.7784</v>
      </c>
      <c r="X92" s="47"/>
      <c r="Y92" s="46">
        <f>(Y90+Y63+Y50+Y32)</f>
        <v>569784.4418</v>
      </c>
      <c r="Z92" s="47"/>
      <c r="AA92" s="46">
        <f>(AA90+AA63+AA50+AA32)</f>
        <v>586877.975</v>
      </c>
      <c r="AB92" s="47"/>
      <c r="AC92" s="46">
        <f>(AC90+AC63+AC50+AC32)</f>
        <v>604484.3143</v>
      </c>
      <c r="AD92" s="47"/>
      <c r="AE92" s="46">
        <f>(AE90+AE63+AE50+AE32)</f>
        <v>627618.8437</v>
      </c>
      <c r="AF92" s="47"/>
      <c r="AG92" s="46">
        <f>(AG90+AG63+AG50+AG32)</f>
        <v>646447.409</v>
      </c>
      <c r="AH92" s="47"/>
      <c r="AI92" s="46">
        <f>(AI90+AI63+AI50+AI32)</f>
        <v>665840.8313</v>
      </c>
      <c r="AJ92" s="47"/>
      <c r="AK92" s="46">
        <f>(AK90+AK63+AK50+AK32)</f>
        <v>685816.0562</v>
      </c>
      <c r="AL92" s="47"/>
      <c r="AM92" s="46">
        <f>(AM90+AM63+AM50+AM32)</f>
        <v>706390.5379</v>
      </c>
      <c r="AN92" s="47"/>
      <c r="AO92" s="46">
        <f>(AO90+AO63+AO50+AO32)</f>
        <v>727582.254</v>
      </c>
      <c r="AP92" s="47"/>
      <c r="AQ92" s="46">
        <f>(AQ90+AQ63+AQ50+AQ32)</f>
        <v>749409.7217</v>
      </c>
      <c r="AR92" s="47"/>
      <c r="AS92" s="46">
        <f>(AS90+AS63+AS50+AS32)</f>
        <v>771892.0133</v>
      </c>
      <c r="AT92" s="47"/>
      <c r="AU92" s="46">
        <f>(AU90+AU63+AU50+AU32)</f>
        <v>795048.7737</v>
      </c>
      <c r="AV92" s="47"/>
      <c r="AW92" s="46">
        <f>(AW90+AW63+AW50+AW32)</f>
        <v>818900.2369</v>
      </c>
      <c r="AX92" s="47"/>
      <c r="AY92" s="46">
        <f>(AY90+AY63+AY50+AY32)</f>
        <v>843467.244</v>
      </c>
      <c r="AZ92" s="47"/>
      <c r="BA92" s="46">
        <f>(BA90+BA63+BA50+BA32)</f>
        <v>868771.2614</v>
      </c>
      <c r="BB92" s="47"/>
      <c r="BC92" s="46">
        <f>(BC90+BC63+BC50+BC32)</f>
        <v>894834.3992</v>
      </c>
      <c r="BD92" s="47"/>
      <c r="BE92" s="46">
        <f>(BE90+BE63+BE50+BE32)</f>
        <v>921679.4312</v>
      </c>
      <c r="BF92" s="47"/>
      <c r="BG92" s="46">
        <f>(BG90+BG63+BG50+BG32)</f>
        <v>949329.8141</v>
      </c>
      <c r="BH92" s="47"/>
      <c r="BI92" s="46">
        <f>(BI90+BI63+BI50+BI32)</f>
        <v>977809.7085</v>
      </c>
      <c r="BJ92" s="47"/>
      <c r="BK92" s="46">
        <f>(BK90+BK63+BK50+BK32)</f>
        <v>1007144</v>
      </c>
      <c r="BL92" s="47"/>
      <c r="BM92" s="46">
        <f>(BM90+BM63+BM50+BM32)</f>
        <v>1037358.32</v>
      </c>
      <c r="BN92" s="47"/>
      <c r="BO92" s="46">
        <f>(BO90+BO63+BO50+BO32)</f>
        <v>1068479.069</v>
      </c>
      <c r="BP92" s="47"/>
      <c r="BQ92" s="46">
        <f>(BQ90+BQ63+BQ50+BQ32)</f>
        <v>1100533.441</v>
      </c>
      <c r="BR92" s="47"/>
      <c r="BS92" s="46">
        <f>(BS90+BS63+BS50+BS32)</f>
        <v>1133549.445</v>
      </c>
      <c r="BT92" s="47"/>
      <c r="BU92" s="46">
        <f>(BU90+BU63+BU50+BU32)</f>
        <v>1167555.928</v>
      </c>
      <c r="BV92" s="47"/>
      <c r="BW92" s="46">
        <f>(BW90+BW63+BW50+BW32)</f>
        <v>1202582.606</v>
      </c>
      <c r="BX92" s="47"/>
      <c r="BY92" s="46">
        <f>(BY90+BY63+BY50+BY32)</f>
        <v>1238660.084</v>
      </c>
      <c r="BZ92" s="47"/>
      <c r="CA92" s="46">
        <f>(CA90+CA63+CA50+CA32)</f>
        <v>1275819.887</v>
      </c>
      <c r="CB92" s="47"/>
      <c r="CC92" s="46">
        <f>(CC90+CC63+CC50+CC32)</f>
        <v>1314094.483</v>
      </c>
      <c r="CD92" s="47"/>
      <c r="CE92" s="46">
        <f>(CE90+CE63+CE50+CE32)</f>
        <v>1353517.318</v>
      </c>
      <c r="CF92" s="47"/>
      <c r="CG92" s="46">
        <f>(CG90+CG63+CG50+CG32)</f>
        <v>1394122.837</v>
      </c>
      <c r="CH92" s="47"/>
      <c r="CI92" s="46">
        <f>(CI90+CI63+CI50+CI32)</f>
        <v>1435946.522</v>
      </c>
      <c r="CJ92" s="47"/>
      <c r="CK92" s="46">
        <f>(CK90+CK63+CK50+CK32)</f>
        <v>1479024.918</v>
      </c>
      <c r="CL92" s="47"/>
      <c r="CM92" s="46">
        <f>(CM90+CM63+CM50+CM32)</f>
        <v>1523395.666</v>
      </c>
      <c r="CN92" s="47"/>
      <c r="CO92" s="46">
        <f>(CO90+CO63+CO50+CO32)</f>
        <v>1569097.535</v>
      </c>
      <c r="CP92" s="47"/>
      <c r="CQ92" s="46">
        <f>(CQ90+CQ63+CQ50+CQ32)</f>
        <v>1616170.462</v>
      </c>
      <c r="CR92" s="47"/>
      <c r="CS92" s="46">
        <f>(CS90+CS63+CS50+CS32)</f>
        <v>1664655.575</v>
      </c>
      <c r="CT92" s="47"/>
      <c r="CU92" s="46">
        <f>(CU90+CU63+CU50+CU32)</f>
        <v>1714595.243</v>
      </c>
      <c r="CV92" s="47"/>
      <c r="CW92" s="46">
        <f>(CW90+CW63+CW50+CW32)</f>
        <v>1766033.1</v>
      </c>
      <c r="CX92" s="47"/>
      <c r="CY92" s="46">
        <f>(CY90+CY63+CY50+CY32)</f>
        <v>1819014.093</v>
      </c>
      <c r="CZ92" s="47"/>
      <c r="DA92" s="46">
        <f>(DA90+DA63+DA50+DA32)</f>
        <v>1873584.516</v>
      </c>
      <c r="DB92" s="47"/>
      <c r="DC92" s="46">
        <f>(DC90+DC63+DC50+DC32)</f>
        <v>1929792.051</v>
      </c>
      <c r="DD92" s="47"/>
      <c r="DE92" s="46">
        <f>(DE90+DE63+DE50+DE32)</f>
        <v>1987685.813</v>
      </c>
      <c r="DF92" s="47"/>
      <c r="DG92" s="46">
        <f>(DG90+DG63+DG50+DG32)</f>
        <v>2047316.387</v>
      </c>
      <c r="DH92" s="47"/>
      <c r="DI92" s="46">
        <f>(DI90+DI63+DI50+DI32)</f>
        <v>2108735.879</v>
      </c>
      <c r="DJ92" s="47"/>
      <c r="DK92" s="46">
        <f>(DK90+DK63+DK50+DK32)</f>
        <v>2171997.955</v>
      </c>
      <c r="DL92" s="47"/>
      <c r="DM92" s="46">
        <f>(DM90+DM63+DM50+DM32)</f>
        <v>2237157.894</v>
      </c>
      <c r="DN92" s="47"/>
      <c r="DO92" s="46">
        <f>(DO90+DO63+DO50+DO32)</f>
        <v>2304272.631</v>
      </c>
      <c r="DP92" s="47"/>
      <c r="DQ92" s="46">
        <f>(DQ90+DQ63+DQ50+DQ32)</f>
        <v>2373400.809</v>
      </c>
      <c r="DR92" s="47"/>
      <c r="DS92" s="46">
        <f>(DS90+DS63+DS50+DS32)</f>
        <v>2444602.834</v>
      </c>
      <c r="DT92" s="47"/>
      <c r="DU92" s="48">
        <f>(DU90+DU63+DU50+DU32)</f>
        <v>2517940.919</v>
      </c>
    </row>
    <row r="93" ht="12.75" customHeight="1">
      <c r="A93" s="49" t="s">
        <v>275</v>
      </c>
      <c r="B93" s="20"/>
      <c r="C93" s="20"/>
      <c r="D93" s="4">
        <f>(D18-D92)</f>
        <v>449002.16</v>
      </c>
      <c r="G93" s="4">
        <f>(G18-G92)</f>
        <v>328675.6048</v>
      </c>
      <c r="I93" s="4">
        <f>(I18-I92)</f>
        <v>338535.8729</v>
      </c>
      <c r="K93" s="4">
        <f>(K18-K92)</f>
        <v>494973.0051</v>
      </c>
      <c r="M93" s="4">
        <f>(M18-M92)</f>
        <v>509822.1953</v>
      </c>
      <c r="O93" s="4">
        <f>(O18-O92)</f>
        <v>525116.8611</v>
      </c>
      <c r="Q93" s="4">
        <f>(Q18-Q92)</f>
        <v>540870.367</v>
      </c>
      <c r="S93" s="4">
        <f>(S18-S92)</f>
        <v>557096.478</v>
      </c>
      <c r="U93" s="4">
        <f>(U18-U92)</f>
        <v>573809.3723</v>
      </c>
      <c r="W93" s="4">
        <f>(W18-W92)</f>
        <v>591023.6535</v>
      </c>
      <c r="Y93" s="4">
        <f>(Y18-Y92)</f>
        <v>608754.3631</v>
      </c>
      <c r="AA93" s="4">
        <f>(AA18-AA92)</f>
        <v>627016.994</v>
      </c>
      <c r="AC93" s="4">
        <f>(AC18-AC92)</f>
        <v>645827.5038</v>
      </c>
      <c r="AE93" s="4">
        <f>(AE18-AE92)</f>
        <v>660202.3289</v>
      </c>
      <c r="AG93" s="4">
        <f>(AG18-AG92)</f>
        <v>680008.3988</v>
      </c>
      <c r="AI93" s="4">
        <f>(AI18-AI92)</f>
        <v>700408.6508</v>
      </c>
      <c r="AK93" s="4">
        <f>(AK18-AK92)</f>
        <v>721420.9103</v>
      </c>
      <c r="AM93" s="4">
        <f>(AM18-AM92)</f>
        <v>743063.5376</v>
      </c>
      <c r="AO93" s="4">
        <f>(AO18-AO92)</f>
        <v>765355.4437</v>
      </c>
      <c r="AQ93" s="4">
        <f>(AQ18-AQ92)</f>
        <v>788316.107</v>
      </c>
      <c r="AS93" s="4">
        <f>(AS18-AS92)</f>
        <v>811965.5902</v>
      </c>
      <c r="AU93" s="4">
        <f>(AU18-AU92)</f>
        <v>836324.558</v>
      </c>
      <c r="AW93" s="4">
        <f>(AW18-AW92)</f>
        <v>861414.2947</v>
      </c>
      <c r="AY93" s="4">
        <f>(AY18-AY92)</f>
        <v>887256.7235</v>
      </c>
      <c r="BA93" s="4">
        <f>(BA18-BA92)</f>
        <v>913874.4252</v>
      </c>
      <c r="BC93" s="4">
        <f>(BC18-BC92)</f>
        <v>941290.658</v>
      </c>
      <c r="BE93" s="4">
        <f>(BE18-BE92)</f>
        <v>969529.3777</v>
      </c>
      <c r="BG93" s="4">
        <f>(BG18-BG92)</f>
        <v>998615.2591</v>
      </c>
      <c r="BI93" s="4">
        <f>(BI18-BI92)</f>
        <v>1028573.717</v>
      </c>
      <c r="BK93" s="4">
        <f>(BK18-BK92)</f>
        <v>1059430.928</v>
      </c>
      <c r="BM93" s="4">
        <f>(BM18-BM92)</f>
        <v>1091213.856</v>
      </c>
      <c r="BO93" s="4">
        <f>(BO18-BO92)</f>
        <v>1123950.272</v>
      </c>
      <c r="BQ93" s="4">
        <f>(BQ18-BQ92)</f>
        <v>1157668.78</v>
      </c>
      <c r="BS93" s="4">
        <f>(BS18-BS92)</f>
        <v>1192398.843</v>
      </c>
      <c r="BU93" s="4">
        <f>(BU18-BU92)</f>
        <v>1228170.809</v>
      </c>
      <c r="BW93" s="4">
        <f>(BW18-BW92)</f>
        <v>1265015.933</v>
      </c>
      <c r="BY93" s="4">
        <f>(BY18-BY92)</f>
        <v>1302966.411</v>
      </c>
      <c r="CA93" s="4">
        <f>(CA18-CA92)</f>
        <v>1342055.403</v>
      </c>
      <c r="CC93" s="4">
        <f>(CC18-CC92)</f>
        <v>1382317.065</v>
      </c>
      <c r="CE93" s="4">
        <f>(CE18-CE92)</f>
        <v>1423786.577</v>
      </c>
      <c r="CG93" s="4">
        <f>(CG18-CG92)</f>
        <v>1466500.175</v>
      </c>
      <c r="CI93" s="4">
        <f>(CI18-CI92)</f>
        <v>1510495.18</v>
      </c>
      <c r="CK93" s="4">
        <f>(CK18-CK92)</f>
        <v>1555810.035</v>
      </c>
      <c r="CM93" s="4">
        <f>(CM18-CM92)</f>
        <v>1602484.336</v>
      </c>
      <c r="CO93" s="4">
        <f>(CO18-CO92)</f>
        <v>1650558.866</v>
      </c>
      <c r="CQ93" s="4">
        <f>(CQ18-CQ92)</f>
        <v>1700075.632</v>
      </c>
      <c r="CS93" s="4">
        <f>(CS18-CS92)</f>
        <v>1751077.901</v>
      </c>
      <c r="CU93" s="4">
        <f>(CU18-CU92)</f>
        <v>1803610.239</v>
      </c>
      <c r="CW93" s="4">
        <f>(CW18-CW92)</f>
        <v>1857718.546</v>
      </c>
      <c r="CY93" s="4">
        <f>(CY18-CY92)</f>
        <v>1913450.102</v>
      </c>
      <c r="DA93" s="4">
        <f>(DA18-DA92)</f>
        <v>1970853.605</v>
      </c>
      <c r="DC93" s="4">
        <f>(DC18-DC92)</f>
        <v>2029979.213</v>
      </c>
      <c r="DE93" s="4">
        <f>(DE18-DE92)</f>
        <v>2090878.59</v>
      </c>
      <c r="DG93" s="4">
        <f>(DG18-DG92)</f>
        <v>2153604.947</v>
      </c>
      <c r="DI93" s="4">
        <f>(DI18-DI92)</f>
        <v>2218213.096</v>
      </c>
      <c r="DK93" s="4">
        <f>(DK18-DK92)</f>
        <v>2284759.489</v>
      </c>
      <c r="DM93" s="4">
        <f>(DM18-DM92)</f>
        <v>2353302.273</v>
      </c>
      <c r="DO93" s="4">
        <f>(DO18-DO92)</f>
        <v>2423901.341</v>
      </c>
      <c r="DQ93" s="4">
        <f>(DQ18-DQ92)</f>
        <v>2496618.382</v>
      </c>
      <c r="DS93" s="4">
        <f>(DS18-DS92)</f>
        <v>2571516.933</v>
      </c>
      <c r="DU93" s="50">
        <f>(DU18-DU92)</f>
        <v>2648662.441</v>
      </c>
    </row>
    <row r="94" ht="12.75" customHeight="1">
      <c r="A94" s="49" t="s">
        <v>276</v>
      </c>
      <c r="B94" s="20">
        <v>0.02</v>
      </c>
      <c r="C94" s="20"/>
      <c r="D94" s="4">
        <f>(D18*$B$94)</f>
        <v>17620.2632</v>
      </c>
      <c r="G94" s="4">
        <f>(G18*$B$94)</f>
        <v>15472.1587</v>
      </c>
      <c r="I94" s="4">
        <f>(I18*$B$94)</f>
        <v>15936.32346</v>
      </c>
      <c r="K94" s="4">
        <f>(K18*$B$94)</f>
        <v>19165.19796</v>
      </c>
      <c r="M94" s="4">
        <f>(M18*$B$94)</f>
        <v>19740.1539</v>
      </c>
      <c r="O94" s="4">
        <f>(O18*$B$94)</f>
        <v>20332.35852</v>
      </c>
      <c r="Q94" s="4">
        <f>(Q18*$B$94)</f>
        <v>20942.32927</v>
      </c>
      <c r="S94" s="4">
        <f>(S18*$B$94)</f>
        <v>21570.59915</v>
      </c>
      <c r="U94" s="4">
        <f>(U18*$B$94)</f>
        <v>22217.71712</v>
      </c>
      <c r="W94" s="4">
        <f>(W18*$B$94)</f>
        <v>22884.24864</v>
      </c>
      <c r="Y94" s="4">
        <f>(Y18*$B$94)</f>
        <v>23570.7761</v>
      </c>
      <c r="AA94" s="4">
        <f>(AA18*$B$94)</f>
        <v>24277.89938</v>
      </c>
      <c r="AC94" s="4">
        <f>(AC18*$B$94)</f>
        <v>25006.23636</v>
      </c>
      <c r="AE94" s="4">
        <f>(AE18*$B$94)</f>
        <v>25756.42345</v>
      </c>
      <c r="AG94" s="4">
        <f>(AG18*$B$94)</f>
        <v>26529.11616</v>
      </c>
      <c r="AI94" s="4">
        <f>(AI18*$B$94)</f>
        <v>27324.98964</v>
      </c>
      <c r="AK94" s="4">
        <f>(AK18*$B$94)</f>
        <v>28144.73933</v>
      </c>
      <c r="AM94" s="4">
        <f>(AM18*$B$94)</f>
        <v>28989.08151</v>
      </c>
      <c r="AO94" s="4">
        <f>(AO18*$B$94)</f>
        <v>29858.75396</v>
      </c>
      <c r="AQ94" s="4">
        <f>(AQ18*$B$94)</f>
        <v>30754.51657</v>
      </c>
      <c r="AS94" s="4">
        <f>(AS18*$B$94)</f>
        <v>31677.15207</v>
      </c>
      <c r="AU94" s="4">
        <f>(AU18*$B$94)</f>
        <v>32627.46663</v>
      </c>
      <c r="AW94" s="4">
        <f>(AW18*$B$94)</f>
        <v>33606.29063</v>
      </c>
      <c r="AY94" s="4">
        <f>(AY18*$B$94)</f>
        <v>34614.47935</v>
      </c>
      <c r="BA94" s="4">
        <f>(BA18*$B$94)</f>
        <v>35652.91373</v>
      </c>
      <c r="BC94" s="4">
        <f>(BC18*$B$94)</f>
        <v>36722.50114</v>
      </c>
      <c r="BE94" s="4">
        <f>(BE18*$B$94)</f>
        <v>37824.17618</v>
      </c>
      <c r="BG94" s="4">
        <f>(BG18*$B$94)</f>
        <v>38958.90146</v>
      </c>
      <c r="BI94" s="4">
        <f>(BI18*$B$94)</f>
        <v>40127.66851</v>
      </c>
      <c r="BK94" s="4">
        <f>(BK18*$B$94)</f>
        <v>41331.49856</v>
      </c>
      <c r="BM94" s="4">
        <f>(BM18*$B$94)</f>
        <v>42571.44352</v>
      </c>
      <c r="BO94" s="4">
        <f>(BO18*$B$94)</f>
        <v>43848.58683</v>
      </c>
      <c r="BQ94" s="4">
        <f>(BQ18*$B$94)</f>
        <v>45164.04443</v>
      </c>
      <c r="BS94" s="4">
        <f>(BS18*$B$94)</f>
        <v>46518.96576</v>
      </c>
      <c r="BU94" s="4">
        <f>(BU18*$B$94)</f>
        <v>47914.53474</v>
      </c>
      <c r="BW94" s="4">
        <f>(BW18*$B$94)</f>
        <v>49351.97078</v>
      </c>
      <c r="BY94" s="4">
        <f>(BY18*$B$94)</f>
        <v>50832.5299</v>
      </c>
      <c r="CA94" s="4">
        <f>(CA18*$B$94)</f>
        <v>52357.5058</v>
      </c>
      <c r="CC94" s="4">
        <f>(CC18*$B$94)</f>
        <v>53928.23097</v>
      </c>
      <c r="CE94" s="4">
        <f>(CE18*$B$94)</f>
        <v>55546.0779</v>
      </c>
      <c r="CG94" s="4">
        <f>(CG18*$B$94)</f>
        <v>57212.46024</v>
      </c>
      <c r="CI94" s="4">
        <f>(CI18*$B$94)</f>
        <v>58928.83405</v>
      </c>
      <c r="CK94" s="4">
        <f>(CK18*$B$94)</f>
        <v>60696.69907</v>
      </c>
      <c r="CM94" s="4">
        <f>(CM18*$B$94)</f>
        <v>62517.60004</v>
      </c>
      <c r="CO94" s="4">
        <f>(CO18*$B$94)</f>
        <v>64393.12804</v>
      </c>
      <c r="CQ94" s="4">
        <f>(CQ18*$B$94)</f>
        <v>66324.92188</v>
      </c>
      <c r="CS94" s="4">
        <f>(CS18*$B$94)</f>
        <v>68314.66954</v>
      </c>
      <c r="CU94" s="4">
        <f>(CU18*$B$94)</f>
        <v>70364.10962</v>
      </c>
      <c r="CW94" s="4">
        <f>(CW18*$B$94)</f>
        <v>72475.03291</v>
      </c>
      <c r="CY94" s="4">
        <f>(CY18*$B$94)</f>
        <v>74649.2839</v>
      </c>
      <c r="DA94" s="4">
        <f>(DA18*$B$94)</f>
        <v>76888.76242</v>
      </c>
      <c r="DC94" s="4">
        <f>(DC18*$B$94)</f>
        <v>79195.42529</v>
      </c>
      <c r="DE94" s="4">
        <f>(DE18*$B$94)</f>
        <v>81571.28805</v>
      </c>
      <c r="DG94" s="4">
        <f>(DG18*$B$94)</f>
        <v>84018.42669</v>
      </c>
      <c r="DI94" s="4">
        <f>(DI18*$B$94)</f>
        <v>86538.97949</v>
      </c>
      <c r="DK94" s="4">
        <f>(DK18*$B$94)</f>
        <v>89135.14887</v>
      </c>
      <c r="DM94" s="4">
        <f>(DM18*$B$94)</f>
        <v>91809.20334</v>
      </c>
      <c r="DO94" s="4">
        <f>(DO18*$B$94)</f>
        <v>94563.47944</v>
      </c>
      <c r="DQ94" s="4">
        <f>(DQ18*$B$94)</f>
        <v>97400.38382</v>
      </c>
      <c r="DS94" s="4">
        <f>(DS18*$B$94)</f>
        <v>100322.3953</v>
      </c>
      <c r="DU94" s="50">
        <f>(DU18*$B$94)</f>
        <v>103332.0672</v>
      </c>
    </row>
    <row r="95" ht="12.75" customHeight="1">
      <c r="A95" s="51" t="s">
        <v>278</v>
      </c>
      <c r="B95" s="52"/>
      <c r="C95" s="52"/>
      <c r="D95" s="53">
        <f>(D93-D94)</f>
        <v>431381.8968</v>
      </c>
      <c r="E95" s="54"/>
      <c r="F95" s="54"/>
      <c r="G95" s="53">
        <f>(G93-G94)</f>
        <v>313203.4461</v>
      </c>
      <c r="H95" s="54"/>
      <c r="I95" s="53">
        <f>(I93-I94)</f>
        <v>322599.5495</v>
      </c>
      <c r="J95" s="54"/>
      <c r="K95" s="53">
        <f>(K93-K94)</f>
        <v>475807.8072</v>
      </c>
      <c r="L95" s="54"/>
      <c r="M95" s="53">
        <f>(M93-M94)</f>
        <v>490082.0414</v>
      </c>
      <c r="N95" s="54"/>
      <c r="O95" s="53">
        <f>(O93-O94)</f>
        <v>504784.5026</v>
      </c>
      <c r="P95" s="54"/>
      <c r="Q95" s="53">
        <f>(Q93-Q94)</f>
        <v>519928.0377</v>
      </c>
      <c r="R95" s="54"/>
      <c r="S95" s="53">
        <f>(S93-S94)</f>
        <v>535525.8788</v>
      </c>
      <c r="T95" s="54"/>
      <c r="U95" s="53">
        <f>(U93-U94)</f>
        <v>551591.6552</v>
      </c>
      <c r="V95" s="54"/>
      <c r="W95" s="53">
        <f>(W93-W94)</f>
        <v>568139.4049</v>
      </c>
      <c r="X95" s="54"/>
      <c r="Y95" s="53">
        <f>(Y93-Y94)</f>
        <v>585183.587</v>
      </c>
      <c r="Z95" s="54"/>
      <c r="AA95" s="53">
        <f>(AA93-AA94)</f>
        <v>602739.0946</v>
      </c>
      <c r="AB95" s="54"/>
      <c r="AC95" s="53">
        <f>(AC93-AC94)</f>
        <v>620821.2675</v>
      </c>
      <c r="AD95" s="54"/>
      <c r="AE95" s="53">
        <f>(AE93-AE94)</f>
        <v>634445.9055</v>
      </c>
      <c r="AF95" s="54"/>
      <c r="AG95" s="53">
        <f>(AG93-AG94)</f>
        <v>653479.2826</v>
      </c>
      <c r="AH95" s="54"/>
      <c r="AI95" s="53">
        <f>(AI93-AI94)</f>
        <v>673083.6611</v>
      </c>
      <c r="AJ95" s="54"/>
      <c r="AK95" s="53">
        <f>(AK93-AK94)</f>
        <v>693276.171</v>
      </c>
      <c r="AL95" s="54"/>
      <c r="AM95" s="53">
        <f>(AM93-AM94)</f>
        <v>714074.4561</v>
      </c>
      <c r="AN95" s="54"/>
      <c r="AO95" s="53">
        <f>(AO93-AO94)</f>
        <v>735496.6898</v>
      </c>
      <c r="AP95" s="54"/>
      <c r="AQ95" s="53">
        <f>(AQ93-AQ94)</f>
        <v>757561.5905</v>
      </c>
      <c r="AR95" s="54"/>
      <c r="AS95" s="53">
        <f>(AS93-AS94)</f>
        <v>780288.4382</v>
      </c>
      <c r="AT95" s="54"/>
      <c r="AU95" s="53">
        <f>(AU93-AU94)</f>
        <v>803697.0913</v>
      </c>
      <c r="AV95" s="54"/>
      <c r="AW95" s="53">
        <f>(AW93-AW94)</f>
        <v>827808.0041</v>
      </c>
      <c r="AX95" s="54"/>
      <c r="AY95" s="53">
        <f>(AY93-AY94)</f>
        <v>852642.2442</v>
      </c>
      <c r="AZ95" s="54"/>
      <c r="BA95" s="53">
        <f>(BA93-BA94)</f>
        <v>878221.5115</v>
      </c>
      <c r="BB95" s="54"/>
      <c r="BC95" s="53">
        <f>(BC93-BC94)</f>
        <v>904568.1569</v>
      </c>
      <c r="BD95" s="54"/>
      <c r="BE95" s="53">
        <f>(BE93-BE94)</f>
        <v>931705.2016</v>
      </c>
      <c r="BF95" s="54"/>
      <c r="BG95" s="53">
        <f>(BG93-BG94)</f>
        <v>959656.3576</v>
      </c>
      <c r="BH95" s="54"/>
      <c r="BI95" s="53">
        <f>(BI93-BI94)</f>
        <v>988446.0483</v>
      </c>
      <c r="BJ95" s="54"/>
      <c r="BK95" s="53">
        <f>(BK93-BK94)</f>
        <v>1018099.43</v>
      </c>
      <c r="BL95" s="54"/>
      <c r="BM95" s="53">
        <f>(BM93-BM94)</f>
        <v>1048642.413</v>
      </c>
      <c r="BN95" s="54"/>
      <c r="BO95" s="53">
        <f>(BO93-BO94)</f>
        <v>1080101.685</v>
      </c>
      <c r="BP95" s="54"/>
      <c r="BQ95" s="53">
        <f>(BQ93-BQ94)</f>
        <v>1112504.736</v>
      </c>
      <c r="BR95" s="54"/>
      <c r="BS95" s="53">
        <f>(BS93-BS94)</f>
        <v>1145879.878</v>
      </c>
      <c r="BT95" s="54"/>
      <c r="BU95" s="53">
        <f>(BU93-BU94)</f>
        <v>1180256.274</v>
      </c>
      <c r="BV95" s="54"/>
      <c r="BW95" s="53">
        <f>(BW93-BW94)</f>
        <v>1215663.962</v>
      </c>
      <c r="BX95" s="54"/>
      <c r="BY95" s="53">
        <f>(BY93-BY94)</f>
        <v>1252133.881</v>
      </c>
      <c r="BZ95" s="54"/>
      <c r="CA95" s="53">
        <f>(CA93-CA94)</f>
        <v>1289697.898</v>
      </c>
      <c r="CB95" s="54"/>
      <c r="CC95" s="53">
        <f>(CC93-CC94)</f>
        <v>1328388.834</v>
      </c>
      <c r="CD95" s="54"/>
      <c r="CE95" s="53">
        <f>(CE93-CE94)</f>
        <v>1368240.499</v>
      </c>
      <c r="CF95" s="54"/>
      <c r="CG95" s="53">
        <f>(CG93-CG94)</f>
        <v>1409287.714</v>
      </c>
      <c r="CH95" s="54"/>
      <c r="CI95" s="53">
        <f>(CI93-CI94)</f>
        <v>1451566.346</v>
      </c>
      <c r="CJ95" s="54"/>
      <c r="CK95" s="53">
        <f>(CK93-CK94)</f>
        <v>1495113.336</v>
      </c>
      <c r="CL95" s="54"/>
      <c r="CM95" s="53">
        <f>(CM93-CM94)</f>
        <v>1539966.736</v>
      </c>
      <c r="CN95" s="54"/>
      <c r="CO95" s="53">
        <f>(CO93-CO94)</f>
        <v>1586165.738</v>
      </c>
      <c r="CP95" s="54"/>
      <c r="CQ95" s="53">
        <f>(CQ93-CQ94)</f>
        <v>1633750.711</v>
      </c>
      <c r="CR95" s="54"/>
      <c r="CS95" s="53">
        <f>(CS93-CS94)</f>
        <v>1682763.232</v>
      </c>
      <c r="CT95" s="54"/>
      <c r="CU95" s="53">
        <f>(CU93-CU94)</f>
        <v>1733246.129</v>
      </c>
      <c r="CV95" s="54"/>
      <c r="CW95" s="53">
        <f>(CW93-CW94)</f>
        <v>1785243.513</v>
      </c>
      <c r="CX95" s="54"/>
      <c r="CY95" s="53">
        <f>(CY93-CY94)</f>
        <v>1838800.818</v>
      </c>
      <c r="CZ95" s="54"/>
      <c r="DA95" s="53">
        <f>(DA93-DA94)</f>
        <v>1893964.843</v>
      </c>
      <c r="DB95" s="54"/>
      <c r="DC95" s="53">
        <f>(DC93-DC94)</f>
        <v>1950783.788</v>
      </c>
      <c r="DD95" s="54"/>
      <c r="DE95" s="53">
        <f>(DE93-DE94)</f>
        <v>2009307.302</v>
      </c>
      <c r="DF95" s="54"/>
      <c r="DG95" s="53">
        <f>(DG93-DG94)</f>
        <v>2069586.521</v>
      </c>
      <c r="DH95" s="54"/>
      <c r="DI95" s="53">
        <f>(DI93-DI94)</f>
        <v>2131674.116</v>
      </c>
      <c r="DJ95" s="54"/>
      <c r="DK95" s="53">
        <f>(DK93-DK94)</f>
        <v>2195624.34</v>
      </c>
      <c r="DL95" s="54"/>
      <c r="DM95" s="53">
        <f>(DM93-DM94)</f>
        <v>2261493.07</v>
      </c>
      <c r="DN95" s="54"/>
      <c r="DO95" s="53">
        <f>(DO93-DO94)</f>
        <v>2329337.862</v>
      </c>
      <c r="DP95" s="54"/>
      <c r="DQ95" s="53">
        <f>(DQ93-DQ94)</f>
        <v>2399217.998</v>
      </c>
      <c r="DR95" s="54"/>
      <c r="DS95" s="53">
        <f>(DS93-DS94)</f>
        <v>2471194.538</v>
      </c>
      <c r="DT95" s="54"/>
      <c r="DU95" s="55">
        <f>(DU93-DU94)</f>
        <v>2545330.374</v>
      </c>
    </row>
    <row r="96" ht="12.75" customHeight="1">
      <c r="A96" s="3"/>
      <c r="B96" s="20"/>
      <c r="C96" s="20"/>
      <c r="D96" s="1"/>
      <c r="G96" s="1"/>
      <c r="I96" s="1"/>
      <c r="K96" s="1"/>
      <c r="M96" s="1"/>
      <c r="O96" s="1"/>
      <c r="Q96" s="1"/>
      <c r="S96" s="1"/>
      <c r="U96" s="1"/>
      <c r="W96" s="1"/>
      <c r="Y96" s="1"/>
      <c r="AA96" s="1"/>
      <c r="AC96" s="1"/>
      <c r="AE96" s="1"/>
      <c r="AG96" s="1"/>
      <c r="AI96" s="1"/>
      <c r="AK96" s="1"/>
      <c r="AM96" s="1"/>
      <c r="AO96" s="1"/>
      <c r="AQ96" s="1"/>
      <c r="AS96" s="1"/>
      <c r="AU96" s="1"/>
      <c r="AW96" s="1"/>
      <c r="AY96" s="1"/>
      <c r="BA96" s="1"/>
      <c r="BC96" s="1"/>
      <c r="BE96" s="1"/>
      <c r="BG96" s="1"/>
      <c r="BI96" s="1"/>
      <c r="BK96" s="1"/>
      <c r="BM96" s="1"/>
      <c r="BO96" s="1"/>
      <c r="BQ96" s="1"/>
      <c r="BS96" s="1"/>
      <c r="BU96" s="1"/>
      <c r="BW96" s="1"/>
      <c r="BY96" s="1"/>
      <c r="CA96" s="1"/>
      <c r="CC96" s="1"/>
      <c r="CE96" s="1"/>
      <c r="CG96" s="1"/>
      <c r="CI96" s="1"/>
      <c r="CK96" s="1"/>
      <c r="CM96" s="1"/>
      <c r="CO96" s="1"/>
      <c r="CQ96" s="1"/>
      <c r="CS96" s="1"/>
      <c r="CU96" s="1"/>
      <c r="CW96" s="1"/>
      <c r="CY96" s="1"/>
      <c r="DA96" s="1"/>
      <c r="DC96" s="1"/>
      <c r="DE96" s="1"/>
      <c r="DG96" s="1"/>
      <c r="DI96" s="1"/>
      <c r="DK96" s="1"/>
      <c r="DM96" s="1"/>
      <c r="DO96" s="1"/>
      <c r="DQ96" s="1"/>
      <c r="DS96" s="1"/>
      <c r="DU96" s="1"/>
    </row>
    <row r="97" ht="12.75" customHeight="1">
      <c r="A97" s="5" t="s">
        <v>279</v>
      </c>
      <c r="B97" s="5"/>
      <c r="C97" s="5"/>
      <c r="D97" s="6"/>
      <c r="E97" s="7"/>
      <c r="F97" s="7"/>
      <c r="G97" s="7">
        <v>2019.0</v>
      </c>
      <c r="H97" s="7"/>
      <c r="I97" s="7">
        <f>(G97+1)</f>
        <v>2020</v>
      </c>
      <c r="J97" s="7"/>
      <c r="K97" s="7">
        <f>(I97+1)</f>
        <v>2021</v>
      </c>
      <c r="L97" s="7"/>
      <c r="M97" s="7">
        <f>(K97+1)</f>
        <v>2022</v>
      </c>
      <c r="N97" s="7"/>
      <c r="O97" s="7">
        <f>(M97+1)</f>
        <v>2023</v>
      </c>
      <c r="P97" s="7"/>
      <c r="Q97" s="7">
        <f>(O97+1)</f>
        <v>2024</v>
      </c>
      <c r="R97" s="7"/>
      <c r="S97" s="7">
        <f>(Q97+1)</f>
        <v>2025</v>
      </c>
      <c r="T97" s="7"/>
      <c r="U97" s="7">
        <f>(S97+1)</f>
        <v>2026</v>
      </c>
      <c r="V97" s="7"/>
      <c r="W97" s="7">
        <f>(U97+1)</f>
        <v>2027</v>
      </c>
      <c r="X97" s="7"/>
      <c r="Y97" s="7">
        <f>(W97+1)</f>
        <v>2028</v>
      </c>
      <c r="Z97" s="7"/>
      <c r="AA97" s="7">
        <f>(Y97+1)</f>
        <v>2029</v>
      </c>
      <c r="AB97" s="7"/>
      <c r="AC97" s="7">
        <f>(AA97+1)</f>
        <v>2030</v>
      </c>
      <c r="AD97" s="7"/>
      <c r="AE97" s="7">
        <f>(AC97+1)</f>
        <v>2031</v>
      </c>
      <c r="AF97" s="7"/>
      <c r="AG97" s="7">
        <f>(AE97+1)</f>
        <v>2032</v>
      </c>
      <c r="AH97" s="7"/>
      <c r="AI97" s="7">
        <f>(AG97+1)</f>
        <v>2033</v>
      </c>
      <c r="AJ97" s="7"/>
      <c r="AK97" s="7">
        <f>(AI97+1)</f>
        <v>2034</v>
      </c>
      <c r="AL97" s="7"/>
      <c r="AM97" s="7">
        <f>(AK97+1)</f>
        <v>2035</v>
      </c>
      <c r="AN97" s="7"/>
      <c r="AO97" s="7">
        <f>(AM97+1)</f>
        <v>2036</v>
      </c>
      <c r="AP97" s="7"/>
      <c r="AQ97" s="7">
        <f>(AO97+1)</f>
        <v>2037</v>
      </c>
      <c r="AR97" s="7"/>
      <c r="AS97" s="7">
        <f>(AQ97+1)</f>
        <v>2038</v>
      </c>
      <c r="AT97" s="7"/>
      <c r="AU97" s="7">
        <f>(AS97+1)</f>
        <v>2039</v>
      </c>
      <c r="AV97" s="7"/>
      <c r="AW97" s="7">
        <f>(AU97+1)</f>
        <v>2040</v>
      </c>
      <c r="AX97" s="7"/>
      <c r="AY97" s="7">
        <f>(AW97+1)</f>
        <v>2041</v>
      </c>
      <c r="AZ97" s="7"/>
      <c r="BA97" s="7">
        <f>(AY97+1)</f>
        <v>2042</v>
      </c>
      <c r="BB97" s="7"/>
      <c r="BC97" s="7">
        <f>(BA97+1)</f>
        <v>2043</v>
      </c>
      <c r="BD97" s="7"/>
      <c r="BE97" s="7">
        <f>(BC97+1)</f>
        <v>2044</v>
      </c>
      <c r="BF97" s="7"/>
      <c r="BG97" s="7">
        <f>(BE97+1)</f>
        <v>2045</v>
      </c>
      <c r="BH97" s="7"/>
      <c r="BI97" s="7">
        <f>(BG97+1)</f>
        <v>2046</v>
      </c>
      <c r="BJ97" s="7"/>
      <c r="BK97" s="7">
        <f>(BI97+1)</f>
        <v>2047</v>
      </c>
      <c r="BL97" s="7"/>
      <c r="BM97" s="7">
        <f>(BK97+1)</f>
        <v>2048</v>
      </c>
      <c r="BN97" s="7"/>
      <c r="BO97" s="7">
        <f>(BM97+1)</f>
        <v>2049</v>
      </c>
      <c r="BP97" s="7"/>
      <c r="BQ97" s="7">
        <f>(BO97+1)</f>
        <v>2050</v>
      </c>
      <c r="BR97" s="7"/>
      <c r="BS97" s="7">
        <f>(BQ97+1)</f>
        <v>2051</v>
      </c>
      <c r="BT97" s="7"/>
      <c r="BU97" s="7">
        <f>(BS97+1)</f>
        <v>2052</v>
      </c>
      <c r="BV97" s="7"/>
      <c r="BW97" s="7">
        <f>(BU97+1)</f>
        <v>2053</v>
      </c>
      <c r="BX97" s="7"/>
      <c r="BY97" s="7">
        <f>(BW97+1)</f>
        <v>2054</v>
      </c>
      <c r="BZ97" s="7"/>
      <c r="CA97" s="7">
        <f>(BY97+1)</f>
        <v>2055</v>
      </c>
      <c r="CB97" s="7"/>
      <c r="CC97" s="7">
        <f>(CA97+1)</f>
        <v>2056</v>
      </c>
      <c r="CD97" s="7"/>
      <c r="CE97" s="7">
        <f>(CC97+1)</f>
        <v>2057</v>
      </c>
      <c r="CF97" s="7"/>
      <c r="CG97" s="7">
        <f>(CE97+1)</f>
        <v>2058</v>
      </c>
      <c r="CH97" s="7"/>
      <c r="CI97" s="7">
        <f>(CG97+1)</f>
        <v>2059</v>
      </c>
      <c r="CJ97" s="7"/>
      <c r="CK97" s="7">
        <f>(CI97+1)</f>
        <v>2060</v>
      </c>
      <c r="CL97" s="7"/>
      <c r="CM97" s="7">
        <f>(CK97+1)</f>
        <v>2061</v>
      </c>
      <c r="CN97" s="7"/>
      <c r="CO97" s="7">
        <f>(CM97+1)</f>
        <v>2062</v>
      </c>
      <c r="CP97" s="7"/>
      <c r="CQ97" s="7">
        <f>(CO97+1)</f>
        <v>2063</v>
      </c>
      <c r="CR97" s="7"/>
      <c r="CS97" s="7">
        <f>(CQ97+1)</f>
        <v>2064</v>
      </c>
      <c r="CT97" s="7"/>
      <c r="CU97" s="7">
        <f>(CS97+1)</f>
        <v>2065</v>
      </c>
      <c r="CV97" s="7"/>
      <c r="CW97" s="7">
        <f>(CU97+1)</f>
        <v>2066</v>
      </c>
      <c r="CX97" s="7"/>
      <c r="CY97" s="7">
        <f>(CW97+1)</f>
        <v>2067</v>
      </c>
      <c r="CZ97" s="7"/>
      <c r="DA97" s="7">
        <f>(CY97+1)</f>
        <v>2068</v>
      </c>
      <c r="DB97" s="7"/>
      <c r="DC97" s="7">
        <f>(DA97+1)</f>
        <v>2069</v>
      </c>
      <c r="DD97" s="7"/>
      <c r="DE97" s="7">
        <f>(DC97+1)</f>
        <v>2070</v>
      </c>
      <c r="DF97" s="7"/>
      <c r="DG97" s="7">
        <f>(DE97+1)</f>
        <v>2071</v>
      </c>
      <c r="DH97" s="7"/>
      <c r="DI97" s="7">
        <f>(DG97+1)</f>
        <v>2072</v>
      </c>
      <c r="DJ97" s="7"/>
      <c r="DK97" s="7">
        <f>(DI97+1)</f>
        <v>2073</v>
      </c>
      <c r="DL97" s="7"/>
      <c r="DM97" s="7">
        <f>(DK97+1)</f>
        <v>2074</v>
      </c>
      <c r="DN97" s="7"/>
      <c r="DO97" s="7">
        <f>(DM97+1)</f>
        <v>2075</v>
      </c>
      <c r="DP97" s="7"/>
      <c r="DQ97" s="7">
        <f>(DO97+1)</f>
        <v>2076</v>
      </c>
      <c r="DR97" s="7"/>
      <c r="DS97" s="7">
        <f>(DQ97+1)</f>
        <v>2077</v>
      </c>
      <c r="DT97" s="7"/>
      <c r="DU97" s="7">
        <f>(DS97+1)</f>
        <v>2078</v>
      </c>
    </row>
    <row r="98" ht="12.75" customHeight="1">
      <c r="A98" s="20" t="s">
        <v>280</v>
      </c>
      <c r="B98" s="20"/>
      <c r="C98" s="20"/>
      <c r="D98" s="1"/>
      <c r="G98" s="1">
        <f>11149.34*12</f>
        <v>133792.08</v>
      </c>
      <c r="I98" s="1">
        <f>11149.34*12</f>
        <v>133792.08</v>
      </c>
      <c r="K98" s="1"/>
      <c r="M98" s="1"/>
      <c r="O98" s="1"/>
      <c r="Q98" s="1"/>
      <c r="S98" s="1"/>
      <c r="U98" s="1"/>
      <c r="W98" s="1"/>
      <c r="Y98" s="1"/>
      <c r="AA98" s="1"/>
      <c r="AC98" s="1"/>
      <c r="AE98" s="1"/>
      <c r="AG98" s="1"/>
      <c r="AI98" s="1"/>
      <c r="AK98" s="1"/>
      <c r="AM98" s="1"/>
      <c r="AO98" s="1"/>
      <c r="AQ98" s="1"/>
      <c r="AS98" s="1"/>
      <c r="AU98" s="1"/>
      <c r="AW98" s="1"/>
      <c r="AY98" s="1"/>
      <c r="BA98" s="1"/>
      <c r="BC98" s="1"/>
      <c r="BE98" s="1"/>
      <c r="BG98" s="1"/>
      <c r="BI98" s="1"/>
      <c r="BK98" s="1"/>
      <c r="BM98" s="1"/>
      <c r="BO98" s="1"/>
      <c r="BQ98" s="1"/>
      <c r="BS98" s="1"/>
      <c r="BU98" s="1"/>
      <c r="BW98" s="1"/>
      <c r="BY98" s="1"/>
      <c r="CA98" s="1"/>
      <c r="CC98" s="1"/>
      <c r="CE98" s="1"/>
      <c r="CG98" s="1"/>
      <c r="CI98" s="1"/>
      <c r="CK98" s="1"/>
      <c r="CM98" s="1"/>
      <c r="CO98" s="1"/>
      <c r="CQ98" s="1"/>
      <c r="CS98" s="1"/>
      <c r="CU98" s="1"/>
      <c r="CW98" s="1"/>
      <c r="CY98" s="1"/>
      <c r="DA98" s="1"/>
      <c r="DC98" s="1"/>
      <c r="DE98" s="1"/>
      <c r="DG98" s="1"/>
      <c r="DI98" s="1"/>
      <c r="DK98" s="1"/>
      <c r="DM98" s="1"/>
      <c r="DO98" s="1"/>
      <c r="DQ98" s="1"/>
      <c r="DS98" s="1"/>
      <c r="DU98" s="1"/>
    </row>
    <row r="99" ht="12.75" customHeight="1">
      <c r="A99" s="20" t="s">
        <v>281</v>
      </c>
      <c r="B99" s="20"/>
      <c r="C99" s="20"/>
      <c r="D99" s="1"/>
      <c r="G99" s="1"/>
      <c r="I99" s="1"/>
      <c r="K99" s="1">
        <f t="shared" ref="K99:K100" si="428">((E131/1000)*C2)*12</f>
        <v>428227.0265</v>
      </c>
      <c r="M99" s="1">
        <f t="shared" ref="M99:M100" si="429">(K99)</f>
        <v>428227.0265</v>
      </c>
      <c r="N99" s="1"/>
      <c r="O99" s="1">
        <f t="shared" ref="O99:O100" si="430">(M99)</f>
        <v>428227.0265</v>
      </c>
      <c r="P99" s="1"/>
      <c r="Q99" s="1">
        <f t="shared" ref="Q99:Q100" si="431">(O99)</f>
        <v>428227.0265</v>
      </c>
      <c r="R99" s="1"/>
      <c r="S99" s="1">
        <f t="shared" ref="S99:S100" si="432">(Q99)</f>
        <v>428227.0265</v>
      </c>
      <c r="U99" s="1">
        <f>((U135/1000)*W2)*12</f>
        <v>586261.3985</v>
      </c>
      <c r="V99" t="s">
        <v>284</v>
      </c>
      <c r="W99" s="1">
        <f t="shared" ref="W99:W100" si="433">(U99)</f>
        <v>586261.3985</v>
      </c>
      <c r="Y99" s="1">
        <f t="shared" ref="Y99:Y100" si="434">(W99)</f>
        <v>586261.3985</v>
      </c>
      <c r="AA99" s="1">
        <f t="shared" ref="AA99:AA100" si="435">(Y99)</f>
        <v>586261.3985</v>
      </c>
      <c r="AC99" s="1">
        <f t="shared" ref="AC99:AC100" si="436">(AA99)</f>
        <v>586261.3985</v>
      </c>
      <c r="AE99" s="1">
        <f>(AC99)</f>
        <v>586261.3985</v>
      </c>
      <c r="AG99" s="1">
        <f>(AE99)</f>
        <v>586261.3985</v>
      </c>
      <c r="AI99" s="1">
        <f>(AG99)</f>
        <v>586261.3985</v>
      </c>
      <c r="AK99" s="1">
        <f>(AI99)</f>
        <v>586261.3985</v>
      </c>
      <c r="AM99" s="1">
        <f>(AK99)</f>
        <v>586261.3985</v>
      </c>
      <c r="AO99" s="1">
        <f>(AM99)</f>
        <v>586261.3985</v>
      </c>
      <c r="AQ99" s="1">
        <f>(AO99)</f>
        <v>586261.3985</v>
      </c>
      <c r="AS99" s="1">
        <f>(AQ99)</f>
        <v>586261.3985</v>
      </c>
      <c r="AU99" s="1">
        <f>(AS99)</f>
        <v>586261.3985</v>
      </c>
      <c r="AW99" s="1">
        <f>(AU99)</f>
        <v>586261.3985</v>
      </c>
      <c r="AY99" s="1">
        <f>(AW99)</f>
        <v>586261.3985</v>
      </c>
      <c r="BA99" s="1">
        <f>(AY99)</f>
        <v>586261.3985</v>
      </c>
      <c r="BC99" s="1">
        <f>(BA99)</f>
        <v>586261.3985</v>
      </c>
      <c r="BE99" s="1">
        <f>(BC99)</f>
        <v>586261.3985</v>
      </c>
      <c r="BG99" s="1">
        <f>(BE99)</f>
        <v>586261.3985</v>
      </c>
      <c r="BI99" s="1">
        <f>(BG99)</f>
        <v>586261.3985</v>
      </c>
      <c r="BK99" s="1">
        <f>(BI99)</f>
        <v>586261.3985</v>
      </c>
      <c r="BM99" s="1">
        <f>(BK99)</f>
        <v>586261.3985</v>
      </c>
      <c r="BO99" s="1">
        <f>(BM99)</f>
        <v>586261.3985</v>
      </c>
      <c r="BQ99" s="1">
        <f>(BO99)</f>
        <v>586261.3985</v>
      </c>
      <c r="BS99" s="1">
        <f>(BQ99)</f>
        <v>586261.3985</v>
      </c>
      <c r="BU99" s="1">
        <f>(BS99)</f>
        <v>586261.3985</v>
      </c>
      <c r="BW99" s="1">
        <f>(BU99)</f>
        <v>586261.3985</v>
      </c>
      <c r="BY99" s="1">
        <f>(BW99)</f>
        <v>586261.3985</v>
      </c>
      <c r="CA99" s="1">
        <f>(BY99)</f>
        <v>586261.3985</v>
      </c>
      <c r="CC99" s="1">
        <f>(CA99)</f>
        <v>586261.3985</v>
      </c>
      <c r="CE99" s="1">
        <f>(CC99)</f>
        <v>586261.3985</v>
      </c>
      <c r="CG99" s="1">
        <f>(CE99)</f>
        <v>586261.3985</v>
      </c>
      <c r="CI99" s="1">
        <f>(CG99)</f>
        <v>586261.3985</v>
      </c>
      <c r="CK99" s="1">
        <f>(CI99)</f>
        <v>586261.3985</v>
      </c>
      <c r="CM99" s="1">
        <f>(CK99)</f>
        <v>586261.3985</v>
      </c>
      <c r="CO99" s="1">
        <v>1.0</v>
      </c>
      <c r="CQ99" s="1">
        <v>1.0</v>
      </c>
      <c r="CS99" s="1">
        <v>1.0</v>
      </c>
      <c r="CU99" s="1">
        <v>1.0</v>
      </c>
      <c r="CW99" s="1">
        <v>1.0</v>
      </c>
      <c r="CY99" s="1">
        <v>1.0</v>
      </c>
      <c r="DA99" s="1">
        <v>1.0</v>
      </c>
      <c r="DC99" s="1">
        <v>1.0</v>
      </c>
      <c r="DE99" s="1">
        <v>1.0</v>
      </c>
      <c r="DG99" s="1">
        <v>1.0</v>
      </c>
      <c r="DI99" s="1">
        <v>1.0</v>
      </c>
      <c r="DK99" s="1">
        <v>1.0</v>
      </c>
      <c r="DM99" s="1">
        <v>1.0</v>
      </c>
      <c r="DO99" s="1">
        <v>1.0</v>
      </c>
      <c r="DQ99" s="1">
        <v>1.0</v>
      </c>
      <c r="DS99" s="1">
        <v>1.0</v>
      </c>
      <c r="DU99" s="1">
        <v>1.0</v>
      </c>
    </row>
    <row r="100" ht="12.75" customHeight="1">
      <c r="A100" s="20" t="s">
        <v>285</v>
      </c>
      <c r="B100" s="20"/>
      <c r="C100" s="20"/>
      <c r="D100" s="1"/>
      <c r="G100" s="1"/>
      <c r="I100" s="1"/>
      <c r="K100" s="1">
        <f t="shared" si="428"/>
        <v>475807.8072</v>
      </c>
      <c r="M100" s="1">
        <f t="shared" si="429"/>
        <v>475807.8072</v>
      </c>
      <c r="O100" s="1">
        <f t="shared" si="430"/>
        <v>475807.8072</v>
      </c>
      <c r="Q100" s="1">
        <f t="shared" si="431"/>
        <v>475807.8072</v>
      </c>
      <c r="S100" s="1">
        <f t="shared" si="432"/>
        <v>475807.8072</v>
      </c>
      <c r="U100" s="1">
        <f>(S100)</f>
        <v>475807.8072</v>
      </c>
      <c r="W100" s="1">
        <f t="shared" si="433"/>
        <v>475807.8072</v>
      </c>
      <c r="Y100" s="1">
        <f t="shared" si="434"/>
        <v>475807.8072</v>
      </c>
      <c r="AA100" s="1">
        <f t="shared" si="435"/>
        <v>475807.8072</v>
      </c>
      <c r="AC100" s="1">
        <f t="shared" si="436"/>
        <v>475807.8072</v>
      </c>
      <c r="AE100" s="1">
        <f>(($AE$135/1000)*$AG$2)*12</f>
        <v>607063.6017</v>
      </c>
      <c r="AG100" s="1">
        <f>(($AE$135/1000)*$AG$2)*12</f>
        <v>607063.6017</v>
      </c>
      <c r="AI100" s="1">
        <f>(($AE$135/1000)*$AG$2)*12</f>
        <v>607063.6017</v>
      </c>
      <c r="AK100" s="1">
        <f>(($AE$135/1000)*$AG$2)*12</f>
        <v>607063.6017</v>
      </c>
      <c r="AM100" s="1">
        <f>(($AE$135/1000)*$AG$2)*12</f>
        <v>607063.6017</v>
      </c>
      <c r="AO100" s="1">
        <f>(($AE$135/1000)*$AG$2)*12</f>
        <v>607063.6017</v>
      </c>
      <c r="AQ100" s="1">
        <f>(($AE$135/1000)*$AG$2)*12</f>
        <v>607063.6017</v>
      </c>
      <c r="AS100" s="1">
        <f>(($AE$135/1000)*$AG$2)*12</f>
        <v>607063.6017</v>
      </c>
      <c r="AU100" s="1">
        <f>(($AE$135/1000)*$AG$2)*12</f>
        <v>607063.6017</v>
      </c>
      <c r="AW100" s="1">
        <f>(($AE$135/1000)*$AG$2)*12</f>
        <v>607063.6017</v>
      </c>
      <c r="AY100" s="1">
        <f>(($AY$135/1000)*$BA$2)*12</f>
        <v>687523.2963</v>
      </c>
      <c r="BA100" s="1">
        <f>(($AY$135/1000)*$BA$2)*12</f>
        <v>687523.2963</v>
      </c>
      <c r="BC100" s="1">
        <f>(($AY$135/1000)*$BA$2)*12</f>
        <v>687523.2963</v>
      </c>
      <c r="BE100" s="1">
        <f>(($AY$135/1000)*$BA$2)*12</f>
        <v>687523.2963</v>
      </c>
      <c r="BG100" s="1">
        <f>(($AY$135/1000)*$BA$2)*12</f>
        <v>687523.2963</v>
      </c>
      <c r="BI100" s="1">
        <f>(($AY$135/1000)*$BA$2)*12</f>
        <v>687523.2963</v>
      </c>
      <c r="BK100" s="1">
        <f>(($AY$135/1000)*$BA$2)*12</f>
        <v>687523.2963</v>
      </c>
      <c r="BM100" s="1">
        <f>(($AY$135/1000)*$BA$2)*12</f>
        <v>687523.2963</v>
      </c>
      <c r="BO100" s="1">
        <f>(($AY$135/1000)*$BA$2)*12</f>
        <v>687523.2963</v>
      </c>
      <c r="BQ100" s="1">
        <f>(($AY$135/1000)*$BA$2)*12</f>
        <v>687523.2963</v>
      </c>
      <c r="BS100" s="1">
        <f>(($AY$135/1000)*$BA$2)*12</f>
        <v>687523.2963</v>
      </c>
      <c r="BU100" s="1">
        <f>(($AY$135/1000)*$BA$2)*12</f>
        <v>687523.2963</v>
      </c>
      <c r="BW100" s="1">
        <f>(($AY$135/1000)*$BA$2)*12</f>
        <v>687523.2963</v>
      </c>
      <c r="BY100" s="1">
        <f>(($AY$135/1000)*$BA$2)*12</f>
        <v>687523.2963</v>
      </c>
      <c r="CA100" s="1">
        <f>(($AY$135/1000)*$BA$2)*12</f>
        <v>687523.2963</v>
      </c>
      <c r="CC100" s="1">
        <f>(($AY$135/1000)*$BA$2)*12</f>
        <v>687523.2963</v>
      </c>
      <c r="CE100" s="1">
        <f>(($AY$135/1000)*$BA$2)*12</f>
        <v>687523.2963</v>
      </c>
      <c r="CG100" s="1">
        <f>(($AY$135/1000)*$BA$2)*12</f>
        <v>687523.2963</v>
      </c>
      <c r="CI100" s="1">
        <f>(($AY$135/1000)*$BA$2)*12</f>
        <v>687523.2963</v>
      </c>
      <c r="CK100" s="1">
        <f>(($AY$135/1000)*$BA$2)*12</f>
        <v>687523.2963</v>
      </c>
      <c r="CM100" s="1">
        <f>(($AY$135/1000)*$BA$2)*12</f>
        <v>687523.2963</v>
      </c>
      <c r="CO100" s="1">
        <v>1.0</v>
      </c>
      <c r="CQ100" s="1">
        <v>1.0</v>
      </c>
      <c r="CS100" s="1">
        <v>1.0</v>
      </c>
      <c r="CU100" s="1">
        <v>1.0</v>
      </c>
      <c r="CW100" s="1">
        <v>1.0</v>
      </c>
      <c r="CY100" s="1">
        <v>1.0</v>
      </c>
      <c r="DA100" s="1">
        <v>1.0</v>
      </c>
      <c r="DC100" s="1">
        <v>1.0</v>
      </c>
      <c r="DE100" s="1">
        <v>1.0</v>
      </c>
      <c r="DG100" s="1">
        <v>1.0</v>
      </c>
      <c r="DI100" s="1">
        <v>1.0</v>
      </c>
      <c r="DK100" s="1">
        <v>1.0</v>
      </c>
      <c r="DM100" s="1">
        <v>1.0</v>
      </c>
      <c r="DO100" s="1">
        <v>1.0</v>
      </c>
      <c r="DQ100" s="1">
        <v>1.0</v>
      </c>
      <c r="DS100" s="1">
        <v>1.0</v>
      </c>
      <c r="DU100" s="1">
        <v>1.0</v>
      </c>
    </row>
    <row r="101" ht="12.75" customHeight="1">
      <c r="A101" s="20" t="s">
        <v>286</v>
      </c>
      <c r="B101" s="20"/>
      <c r="C101" s="20"/>
      <c r="D101" s="1"/>
      <c r="G101" s="1">
        <f>(G95-G98)</f>
        <v>179411.3661</v>
      </c>
      <c r="I101" s="1">
        <f>(I95-I98)</f>
        <v>188807.4695</v>
      </c>
      <c r="K101" s="1"/>
      <c r="M101" s="1"/>
      <c r="O101" s="1"/>
      <c r="Q101" s="1"/>
      <c r="S101" s="1"/>
      <c r="U101" s="1"/>
      <c r="W101" s="1"/>
      <c r="Y101" s="1"/>
      <c r="AA101" s="1"/>
      <c r="AC101" s="1"/>
      <c r="AE101" s="1"/>
      <c r="AG101" s="1"/>
      <c r="AI101" s="1"/>
      <c r="AK101" s="1"/>
      <c r="AM101" s="1"/>
      <c r="AO101" s="1"/>
      <c r="AQ101" s="1"/>
      <c r="AS101" s="1"/>
      <c r="AU101" s="1"/>
      <c r="AW101" s="1"/>
      <c r="AY101" s="1"/>
      <c r="BA101" s="1"/>
      <c r="BC101" s="1"/>
      <c r="BE101" s="1"/>
      <c r="BG101" s="1"/>
      <c r="BI101" s="1"/>
      <c r="BK101" s="1"/>
      <c r="BM101" s="1"/>
      <c r="BO101" s="1"/>
      <c r="BQ101" s="1"/>
      <c r="BS101" s="1"/>
      <c r="BU101" s="1"/>
      <c r="BW101" s="1"/>
      <c r="BY101" s="1"/>
      <c r="CA101" s="1"/>
      <c r="CC101" s="1"/>
      <c r="CE101" s="1"/>
      <c r="CG101" s="1"/>
      <c r="CI101" s="1"/>
      <c r="CK101" s="1"/>
      <c r="CM101" s="1"/>
      <c r="CO101" s="1"/>
      <c r="CQ101" s="1"/>
      <c r="CS101" s="1"/>
      <c r="CU101" s="1"/>
      <c r="CW101" s="1"/>
      <c r="CY101" s="1"/>
      <c r="DA101" s="1"/>
      <c r="DC101" s="1"/>
      <c r="DE101" s="1"/>
      <c r="DG101" s="1"/>
      <c r="DI101" s="1"/>
      <c r="DK101" s="1"/>
      <c r="DM101" s="1"/>
      <c r="DO101" s="1"/>
      <c r="DQ101" s="1"/>
      <c r="DS101" s="1"/>
      <c r="DU101" s="1"/>
    </row>
    <row r="102" ht="12.75" customHeight="1">
      <c r="A102" s="20" t="s">
        <v>287</v>
      </c>
      <c r="B102" s="20"/>
      <c r="C102" s="20"/>
      <c r="D102" s="1"/>
      <c r="G102" s="1"/>
      <c r="I102" s="1"/>
      <c r="K102" s="1"/>
      <c r="M102" s="1"/>
      <c r="O102" s="1"/>
      <c r="Q102" s="1"/>
      <c r="S102" s="1"/>
      <c r="U102" s="1"/>
      <c r="W102" s="1"/>
      <c r="Y102" s="1"/>
      <c r="AA102" s="1"/>
      <c r="AC102" s="1"/>
      <c r="AE102" s="1"/>
      <c r="AG102" s="1"/>
      <c r="AI102" s="1"/>
      <c r="AK102" s="1"/>
      <c r="AM102" s="1"/>
      <c r="AO102" s="1"/>
      <c r="AQ102" s="1"/>
      <c r="AS102" s="1"/>
      <c r="AU102" s="1"/>
      <c r="AW102" s="1"/>
      <c r="AY102" s="1"/>
      <c r="BA102" s="1"/>
      <c r="BC102" s="1"/>
      <c r="BE102" s="1"/>
      <c r="BG102" s="1"/>
      <c r="BI102" s="1"/>
      <c r="BK102" s="1"/>
      <c r="BM102" s="1"/>
      <c r="BO102" s="1"/>
      <c r="BQ102" s="1"/>
      <c r="BS102" s="1"/>
      <c r="BU102" s="1"/>
      <c r="BW102" s="1"/>
      <c r="BY102" s="1"/>
      <c r="CA102" s="1"/>
      <c r="CC102" s="1"/>
      <c r="CE102" s="1"/>
      <c r="CG102" s="1"/>
      <c r="CI102" s="1"/>
      <c r="CK102" s="1"/>
      <c r="CM102" s="1"/>
      <c r="CO102" s="1"/>
      <c r="CQ102" s="1"/>
      <c r="CS102" s="1"/>
      <c r="CU102" s="1"/>
      <c r="CW102" s="1"/>
      <c r="CY102" s="1"/>
      <c r="DA102" s="1"/>
      <c r="DC102" s="1"/>
      <c r="DE102" s="1"/>
      <c r="DG102" s="1"/>
      <c r="DI102" s="1"/>
      <c r="DK102" s="1"/>
      <c r="DM102" s="1"/>
      <c r="DO102" s="1"/>
      <c r="DQ102" s="1"/>
      <c r="DS102" s="1"/>
      <c r="DU102" s="1"/>
    </row>
    <row r="103" ht="12.75" customHeight="1">
      <c r="A103" s="20" t="s">
        <v>288</v>
      </c>
      <c r="B103" s="20"/>
      <c r="C103" s="20"/>
      <c r="D103" s="1"/>
      <c r="G103" s="1"/>
      <c r="I103" s="1"/>
      <c r="K103" s="56"/>
      <c r="M103" s="1"/>
      <c r="O103" s="1"/>
      <c r="Q103" s="1"/>
      <c r="S103" s="1"/>
      <c r="U103" s="1"/>
      <c r="W103" s="1"/>
      <c r="Y103" s="1"/>
      <c r="AA103" s="1"/>
      <c r="AC103" s="1"/>
      <c r="AE103" s="1"/>
      <c r="AG103" s="1"/>
      <c r="AI103" s="1"/>
      <c r="AK103" s="1"/>
      <c r="AM103" s="1"/>
      <c r="AO103" s="1"/>
      <c r="AQ103" s="1"/>
      <c r="AS103" s="1"/>
      <c r="AU103" s="1"/>
      <c r="AW103" s="1"/>
      <c r="AY103" s="1"/>
      <c r="BA103" s="1"/>
      <c r="BC103" s="1"/>
      <c r="BE103" s="1"/>
      <c r="BG103" s="1"/>
      <c r="BI103" s="1"/>
      <c r="BK103" s="1"/>
      <c r="BM103" s="1"/>
      <c r="BO103" s="1"/>
      <c r="BQ103" s="1"/>
      <c r="BS103" s="1"/>
      <c r="BU103" s="1"/>
      <c r="BW103" s="1"/>
      <c r="BY103" s="1"/>
      <c r="CA103" s="1"/>
      <c r="CC103" s="1"/>
      <c r="CE103" s="1"/>
      <c r="CG103" s="1"/>
      <c r="CI103" s="1"/>
      <c r="CK103" s="1"/>
      <c r="CM103" s="1"/>
      <c r="CO103" s="1"/>
      <c r="CQ103" s="1"/>
      <c r="CS103" s="1"/>
      <c r="CU103" s="1"/>
      <c r="CW103" s="1"/>
      <c r="CY103" s="1"/>
      <c r="DA103" s="1"/>
      <c r="DC103" s="1"/>
      <c r="DE103" s="1"/>
      <c r="DG103" s="1"/>
      <c r="DI103" s="1"/>
      <c r="DK103" s="1"/>
      <c r="DM103" s="1"/>
      <c r="DO103" s="1"/>
      <c r="DQ103" s="1"/>
      <c r="DS103" s="1"/>
      <c r="DU103" s="1"/>
    </row>
    <row r="104" ht="12.75" customHeight="1">
      <c r="A104" s="20"/>
      <c r="B104" s="20"/>
      <c r="C104" s="20"/>
      <c r="D104" s="1"/>
      <c r="G104" s="1"/>
      <c r="I104" s="1"/>
      <c r="K104" s="1"/>
      <c r="M104" s="1"/>
      <c r="O104" s="1"/>
      <c r="Q104" s="1"/>
      <c r="S104" s="1"/>
      <c r="U104" s="1"/>
      <c r="W104" s="1"/>
      <c r="Y104" s="1"/>
      <c r="AA104" s="1"/>
      <c r="AC104" s="1"/>
      <c r="AE104" s="1"/>
      <c r="AG104" s="1"/>
      <c r="AI104" s="1"/>
      <c r="AK104" s="1"/>
      <c r="AM104" s="1"/>
      <c r="AO104" s="1"/>
      <c r="AQ104" s="1"/>
      <c r="AS104" s="1"/>
      <c r="AU104" s="1"/>
      <c r="AW104" s="1"/>
      <c r="AY104" s="1"/>
      <c r="BA104" s="1"/>
      <c r="BC104" s="1"/>
      <c r="BE104" s="1"/>
      <c r="BG104" s="1"/>
      <c r="BI104" s="1"/>
      <c r="BK104" s="1"/>
      <c r="BM104" s="1"/>
      <c r="BO104" s="1"/>
      <c r="BQ104" s="1"/>
      <c r="BS104" s="1"/>
      <c r="BU104" s="1"/>
      <c r="BW104" s="1"/>
      <c r="BY104" s="1"/>
      <c r="CA104" s="1"/>
      <c r="CC104" s="1"/>
      <c r="CE104" s="1"/>
      <c r="CG104" s="1"/>
      <c r="CI104" s="1"/>
      <c r="CK104" s="1"/>
      <c r="CM104" s="1"/>
      <c r="CO104" s="1"/>
      <c r="CQ104" s="1"/>
      <c r="CS104" s="1"/>
      <c r="CU104" s="1"/>
      <c r="CW104" s="1"/>
      <c r="CY104" s="1"/>
      <c r="DA104" s="1"/>
      <c r="DC104" s="1"/>
      <c r="DE104" s="1"/>
      <c r="DG104" s="1"/>
      <c r="DI104" s="1"/>
      <c r="DK104" s="1"/>
      <c r="DM104" s="1"/>
      <c r="DO104" s="1"/>
      <c r="DQ104" s="1"/>
      <c r="DS104" s="1"/>
      <c r="DU104" s="1"/>
    </row>
    <row r="105" ht="12.75" customHeight="1">
      <c r="A105" s="57" t="s">
        <v>289</v>
      </c>
      <c r="B105" s="57"/>
      <c r="C105" s="57"/>
      <c r="D105" s="58"/>
      <c r="E105" s="59"/>
      <c r="F105" s="59"/>
      <c r="G105" s="58"/>
      <c r="H105" s="59"/>
      <c r="I105" s="58"/>
      <c r="J105" s="59"/>
      <c r="K105" s="58"/>
      <c r="L105" s="59"/>
      <c r="M105" s="58"/>
      <c r="N105" s="59"/>
      <c r="O105" s="58"/>
      <c r="P105" s="59"/>
      <c r="Q105" s="58"/>
      <c r="R105" s="59"/>
      <c r="S105" s="58"/>
      <c r="T105" s="59"/>
      <c r="U105" s="58"/>
      <c r="V105" s="59"/>
      <c r="W105" s="58"/>
      <c r="X105" s="59"/>
      <c r="Y105" s="58"/>
      <c r="Z105" s="59"/>
      <c r="AA105" s="58"/>
      <c r="AB105" s="59"/>
      <c r="AC105" s="58"/>
      <c r="AD105" s="59"/>
      <c r="AE105" s="58"/>
      <c r="AF105" s="59"/>
      <c r="AG105" s="58"/>
      <c r="AH105" s="59"/>
      <c r="AI105" s="58"/>
      <c r="AJ105" s="59"/>
      <c r="AK105" s="58"/>
      <c r="AL105" s="59"/>
      <c r="AM105" s="58"/>
      <c r="AN105" s="59"/>
      <c r="AO105" s="58"/>
      <c r="AP105" s="59"/>
      <c r="AQ105" s="58"/>
      <c r="AR105" s="59"/>
      <c r="AS105" s="58"/>
      <c r="AT105" s="59"/>
      <c r="AU105" s="58"/>
      <c r="AV105" s="59"/>
      <c r="AW105" s="58">
        <f>($AV$2/$AV$3)</f>
        <v>125000</v>
      </c>
      <c r="AX105" s="59"/>
      <c r="AY105" s="58">
        <f>($AV$2/$AV$3)</f>
        <v>125000</v>
      </c>
      <c r="AZ105" s="59"/>
      <c r="BA105" s="58">
        <f>($AV$2/$AV$3)</f>
        <v>125000</v>
      </c>
      <c r="BB105" s="59"/>
      <c r="BC105" s="58">
        <f>($AV$2/$AV$3)</f>
        <v>125000</v>
      </c>
      <c r="BD105" s="59"/>
      <c r="BE105" s="58">
        <f>($AV$2/$AV$3)</f>
        <v>125000</v>
      </c>
      <c r="BF105" s="59"/>
      <c r="BG105" s="58">
        <f>($AV$2/$AV$3)</f>
        <v>125000</v>
      </c>
      <c r="BH105" s="59"/>
      <c r="BI105" s="58">
        <f>($AV$2/$AV$3)</f>
        <v>125000</v>
      </c>
      <c r="BJ105" s="59"/>
      <c r="BK105" s="58">
        <f>($AV$2/$AV$3)</f>
        <v>125000</v>
      </c>
      <c r="BL105" s="59"/>
      <c r="BM105" s="58">
        <f>($AV$2/$AV$3)</f>
        <v>125000</v>
      </c>
      <c r="BN105" s="59"/>
      <c r="BO105" s="58">
        <f>($AV$2/$AV$3)</f>
        <v>125000</v>
      </c>
      <c r="BP105" s="59"/>
      <c r="BQ105" s="58">
        <f>($AV$2/$AV$3)</f>
        <v>125000</v>
      </c>
      <c r="BR105" s="59"/>
      <c r="BS105" s="58">
        <f>($AV$2/$AV$3)</f>
        <v>125000</v>
      </c>
      <c r="BT105" s="59"/>
      <c r="BU105" s="58">
        <f>($AV$2/$AV$3)</f>
        <v>125000</v>
      </c>
      <c r="BV105" s="59"/>
      <c r="BW105" s="58">
        <f>($AV$2/$AV$3)</f>
        <v>125000</v>
      </c>
      <c r="BX105" s="59"/>
      <c r="BY105" s="58">
        <f>($AV$2/$AV$3)</f>
        <v>125000</v>
      </c>
      <c r="BZ105" s="59"/>
      <c r="CA105" s="58">
        <f>($AV$2/$AV$3)</f>
        <v>125000</v>
      </c>
      <c r="CB105" s="59"/>
      <c r="CC105" s="58">
        <f>($AV$2/$AV$3)</f>
        <v>125000</v>
      </c>
      <c r="CD105" s="59"/>
      <c r="CE105" s="58">
        <f>($AV$2/$AV$3)</f>
        <v>125000</v>
      </c>
      <c r="CF105" s="59"/>
      <c r="CG105" s="58">
        <f>($AV$2/$AV$3)</f>
        <v>125000</v>
      </c>
      <c r="CH105" s="59"/>
      <c r="CI105" s="58">
        <f>($AV$2/$AV$3)</f>
        <v>125000</v>
      </c>
      <c r="CJ105" s="59"/>
      <c r="CK105" s="58">
        <f>($AV$2/$AV$3)</f>
        <v>125000</v>
      </c>
      <c r="CL105" s="59"/>
      <c r="CM105" s="58">
        <f>($AV$2/$AV$3)</f>
        <v>125000</v>
      </c>
      <c r="CN105" s="59"/>
      <c r="CO105" s="58">
        <f>($AV$2/$AV$3)</f>
        <v>125000</v>
      </c>
      <c r="CP105" s="59"/>
      <c r="CQ105" s="58">
        <f>($AV$2/$AV$3)</f>
        <v>125000</v>
      </c>
      <c r="CR105" s="59"/>
      <c r="CS105" s="58">
        <f>($AV$2/$AV$3)</f>
        <v>125000</v>
      </c>
      <c r="CT105" s="59"/>
      <c r="CU105" s="58">
        <f>($AV$2/$AV$3)</f>
        <v>125000</v>
      </c>
      <c r="CV105" s="59"/>
      <c r="CW105" s="58">
        <f>($AV$2/$AV$3)</f>
        <v>125000</v>
      </c>
      <c r="CX105" s="59"/>
      <c r="CY105" s="58">
        <f>($AV$2/$AV$3)</f>
        <v>125000</v>
      </c>
      <c r="CZ105" s="59"/>
      <c r="DA105" s="58">
        <f>($AV$2/$AV$3)</f>
        <v>125000</v>
      </c>
      <c r="DB105" s="59"/>
      <c r="DC105" s="58">
        <f>($AV$2/$AV$3)</f>
        <v>125000</v>
      </c>
      <c r="DD105" s="59"/>
      <c r="DE105" s="58">
        <f>($AV$2/$AV$3)</f>
        <v>125000</v>
      </c>
      <c r="DF105" s="59"/>
      <c r="DG105" s="58">
        <f>($AV$2/$AV$3)</f>
        <v>125000</v>
      </c>
      <c r="DH105" s="59"/>
      <c r="DI105" s="58">
        <f>($AV$2/$AV$3)</f>
        <v>125000</v>
      </c>
      <c r="DJ105" s="59"/>
      <c r="DK105" s="58">
        <f>($AV$2/$AV$3)</f>
        <v>125000</v>
      </c>
      <c r="DL105" s="59"/>
      <c r="DM105" s="58">
        <f>($AV$2/$AV$3)</f>
        <v>125000</v>
      </c>
      <c r="DN105" s="59"/>
      <c r="DO105" s="58">
        <f>($AV$2/$AV$3)</f>
        <v>125000</v>
      </c>
      <c r="DP105" s="59"/>
      <c r="DQ105" s="58">
        <f>($AV$2/$AV$3)</f>
        <v>125000</v>
      </c>
      <c r="DR105" s="59"/>
      <c r="DS105" s="58">
        <f>($AV$2/$AV$3)</f>
        <v>125000</v>
      </c>
      <c r="DT105" s="59"/>
      <c r="DU105" s="58">
        <f>($AV$2/$AV$3)</f>
        <v>125000</v>
      </c>
    </row>
    <row r="106" ht="12.75" customHeight="1">
      <c r="A106" s="20"/>
      <c r="B106" s="20"/>
      <c r="C106" s="20"/>
      <c r="D106" s="1"/>
      <c r="G106" s="1"/>
      <c r="I106" s="1"/>
      <c r="K106" s="1"/>
      <c r="M106" s="1"/>
      <c r="O106" s="1"/>
      <c r="Q106" s="1"/>
      <c r="S106" s="1"/>
      <c r="U106" s="1"/>
      <c r="W106" s="1"/>
      <c r="Y106" s="1"/>
      <c r="AA106" s="1"/>
      <c r="AC106" s="1"/>
      <c r="AE106" s="1"/>
      <c r="AG106" s="1"/>
      <c r="AI106" s="1"/>
      <c r="AK106" s="1"/>
      <c r="AM106" s="1"/>
      <c r="AO106" s="1"/>
      <c r="AQ106" s="1"/>
      <c r="AS106" s="1"/>
      <c r="AU106" s="1"/>
      <c r="AW106" s="1"/>
      <c r="AY106" s="1"/>
      <c r="BA106" s="1"/>
      <c r="BC106" s="1"/>
      <c r="BE106" s="1"/>
      <c r="BG106" s="1"/>
      <c r="BI106" s="1"/>
      <c r="BK106" s="1"/>
      <c r="BM106" s="1"/>
      <c r="BO106" s="1"/>
      <c r="BQ106" s="1"/>
      <c r="BS106" s="1"/>
      <c r="BU106" s="1"/>
      <c r="BW106" s="1"/>
      <c r="BY106" s="1"/>
      <c r="CA106" s="1"/>
      <c r="CC106" s="1"/>
      <c r="CE106" s="1"/>
      <c r="CG106" s="1"/>
      <c r="CI106" s="1"/>
      <c r="CK106" s="1"/>
      <c r="CM106" s="1"/>
      <c r="CO106" s="1"/>
      <c r="CQ106" s="1"/>
      <c r="CS106" s="1"/>
      <c r="CU106" s="1"/>
      <c r="CW106" s="1"/>
      <c r="CY106" s="1"/>
      <c r="DA106" s="1"/>
      <c r="DC106" s="1"/>
      <c r="DE106" s="1"/>
      <c r="DG106" s="1"/>
      <c r="DI106" s="1"/>
      <c r="DK106" s="1"/>
      <c r="DM106" s="1"/>
      <c r="DO106" s="1"/>
      <c r="DQ106" s="1"/>
      <c r="DS106" s="1"/>
      <c r="DU106" s="1"/>
    </row>
    <row r="107" ht="12.75" customHeight="1">
      <c r="A107" s="3"/>
      <c r="B107" s="20"/>
      <c r="C107" s="20"/>
      <c r="D107" s="1"/>
      <c r="G107" s="1"/>
      <c r="I107" s="1"/>
      <c r="K107" s="1"/>
      <c r="M107" s="1"/>
      <c r="O107" s="1"/>
      <c r="Q107" s="1"/>
      <c r="S107" s="1"/>
      <c r="U107" s="1"/>
      <c r="W107" s="1"/>
      <c r="Y107" s="1"/>
      <c r="AA107" s="1"/>
      <c r="AC107" s="1"/>
      <c r="AE107" s="1"/>
      <c r="AG107" s="1"/>
      <c r="AI107" s="1"/>
      <c r="AK107" s="1"/>
      <c r="AM107" s="1"/>
      <c r="AO107" s="1"/>
      <c r="AQ107" s="1"/>
      <c r="AS107" s="1"/>
      <c r="AU107" s="1"/>
      <c r="AW107" s="1"/>
      <c r="AY107" s="1"/>
      <c r="BA107" s="1"/>
      <c r="BC107" s="1"/>
      <c r="BE107" s="1"/>
      <c r="BG107" s="1"/>
      <c r="BI107" s="1"/>
      <c r="BK107" s="1"/>
      <c r="BM107" s="1"/>
      <c r="BO107" s="1"/>
      <c r="BQ107" s="1"/>
      <c r="BS107" s="1"/>
      <c r="BU107" s="1"/>
      <c r="BW107" s="1"/>
      <c r="BY107" s="1"/>
      <c r="CA107" s="1"/>
      <c r="CC107" s="1"/>
      <c r="CE107" s="1"/>
      <c r="CG107" s="1"/>
      <c r="CI107" s="1"/>
      <c r="CK107" s="1"/>
      <c r="CM107" s="1"/>
      <c r="CO107" s="1"/>
      <c r="CQ107" s="1"/>
      <c r="CS107" s="1"/>
      <c r="CU107" s="1"/>
      <c r="CW107" s="1"/>
      <c r="CY107" s="1"/>
      <c r="DA107" s="1"/>
      <c r="DC107" s="1"/>
      <c r="DE107" s="1"/>
      <c r="DG107" s="1"/>
      <c r="DI107" s="1"/>
      <c r="DK107" s="1"/>
      <c r="DM107" s="1"/>
      <c r="DO107" s="1"/>
      <c r="DQ107" s="1"/>
      <c r="DS107" s="1"/>
      <c r="DU107" s="1"/>
    </row>
    <row r="108" ht="12.75" customHeight="1">
      <c r="A108" s="60" t="s">
        <v>291</v>
      </c>
      <c r="B108" s="61"/>
      <c r="C108" s="61"/>
      <c r="D108" s="62"/>
      <c r="E108" s="63"/>
      <c r="F108" s="63"/>
      <c r="G108" s="62"/>
      <c r="H108" s="63"/>
      <c r="I108" s="62"/>
      <c r="J108" s="63"/>
      <c r="K108" s="62"/>
      <c r="L108" s="63"/>
      <c r="M108" s="62"/>
      <c r="N108" s="63"/>
      <c r="O108" s="62"/>
      <c r="P108" s="63"/>
      <c r="Q108" s="62"/>
      <c r="R108" s="63"/>
      <c r="S108" s="62"/>
      <c r="T108" s="63"/>
      <c r="U108" s="62"/>
      <c r="V108" s="63"/>
      <c r="W108" s="62"/>
      <c r="X108" s="63"/>
      <c r="Y108" s="62"/>
      <c r="Z108" s="63"/>
      <c r="AA108" s="62"/>
      <c r="AB108" s="63"/>
      <c r="AC108" s="62"/>
      <c r="AD108" s="63"/>
      <c r="AE108" s="62"/>
      <c r="AF108" s="63"/>
      <c r="AG108" s="62"/>
      <c r="AH108" s="63"/>
      <c r="AI108" s="62"/>
      <c r="AJ108" s="63"/>
      <c r="AK108" s="62"/>
      <c r="AL108" s="63"/>
      <c r="AM108" s="62"/>
      <c r="AN108" s="63"/>
      <c r="AO108" s="62"/>
      <c r="AP108" s="63"/>
      <c r="AQ108" s="62"/>
      <c r="AR108" s="63"/>
      <c r="AS108" s="62"/>
      <c r="AT108" s="63"/>
      <c r="AU108" s="62"/>
      <c r="AV108" s="63"/>
      <c r="AW108" s="62"/>
      <c r="AX108" s="63"/>
      <c r="AY108" s="62"/>
      <c r="AZ108" s="63"/>
      <c r="BA108" s="62"/>
      <c r="BB108" s="63"/>
      <c r="BC108" s="62"/>
      <c r="BD108" s="63"/>
      <c r="BE108" s="62"/>
      <c r="BF108" s="63"/>
      <c r="BG108" s="62"/>
      <c r="BH108" s="63"/>
      <c r="BI108" s="62"/>
      <c r="BJ108" s="63"/>
      <c r="BK108" s="62"/>
      <c r="BL108" s="63"/>
      <c r="BM108" s="62"/>
      <c r="BN108" s="63"/>
      <c r="BO108" s="62"/>
      <c r="BP108" s="63"/>
      <c r="BQ108" s="62"/>
      <c r="BR108" s="63"/>
      <c r="BS108" s="62"/>
      <c r="BT108" s="63"/>
      <c r="BU108" s="62"/>
      <c r="BV108" s="63"/>
      <c r="BW108" s="62"/>
      <c r="BX108" s="63"/>
      <c r="BY108" s="62"/>
      <c r="BZ108" s="63"/>
      <c r="CA108" s="62"/>
      <c r="CB108" s="63"/>
      <c r="CC108" s="62"/>
      <c r="CD108" s="63"/>
      <c r="CE108" s="62"/>
      <c r="CF108" s="63"/>
      <c r="CG108" s="62"/>
      <c r="CH108" s="63"/>
      <c r="CI108" s="62"/>
      <c r="CJ108" s="63"/>
      <c r="CK108" s="62"/>
      <c r="CL108" s="63"/>
      <c r="CM108" s="62"/>
      <c r="CN108" s="63"/>
      <c r="CO108" s="62"/>
      <c r="CP108" s="63"/>
      <c r="CQ108" s="62"/>
      <c r="CR108" s="63"/>
      <c r="CS108" s="62"/>
      <c r="CT108" s="63"/>
      <c r="CU108" s="62"/>
      <c r="CV108" s="63"/>
      <c r="CW108" s="62"/>
      <c r="CX108" s="63"/>
      <c r="CY108" s="62"/>
      <c r="CZ108" s="63"/>
      <c r="DA108" s="62"/>
      <c r="DB108" s="63"/>
      <c r="DC108" s="62"/>
      <c r="DD108" s="63"/>
      <c r="DE108" s="62"/>
      <c r="DF108" s="63"/>
      <c r="DG108" s="62"/>
      <c r="DH108" s="63"/>
      <c r="DI108" s="62"/>
      <c r="DJ108" s="63"/>
      <c r="DK108" s="62"/>
      <c r="DL108" s="63"/>
      <c r="DM108" s="62"/>
      <c r="DN108" s="63"/>
      <c r="DO108" s="62"/>
      <c r="DP108" s="63"/>
      <c r="DQ108" s="62"/>
      <c r="DR108" s="63"/>
      <c r="DS108" s="62"/>
      <c r="DT108" s="63"/>
      <c r="DU108" s="64"/>
    </row>
    <row r="109" ht="12.75" customHeight="1">
      <c r="A109" s="65" t="s">
        <v>292</v>
      </c>
      <c r="B109" s="20"/>
      <c r="C109" s="20"/>
      <c r="D109" s="1"/>
      <c r="G109" s="1">
        <v>251000.0</v>
      </c>
      <c r="I109" s="1">
        <f>(G115)</f>
        <v>228893.1587</v>
      </c>
      <c r="K109" s="1">
        <f>(I115)</f>
        <v>207250.4822</v>
      </c>
      <c r="M109" s="1">
        <f>(K115)</f>
        <v>211551.8105</v>
      </c>
      <c r="O109" s="1">
        <f>(M115)</f>
        <v>222458.844</v>
      </c>
      <c r="Q109" s="1">
        <f>(O115)</f>
        <v>240170.964</v>
      </c>
      <c r="S109" s="1">
        <f>(Q115)</f>
        <v>263688.5568</v>
      </c>
      <c r="U109" s="1">
        <f>(S115)</f>
        <v>118696.5428</v>
      </c>
      <c r="W109" s="1">
        <f>(U115)</f>
        <v>70517.67933</v>
      </c>
      <c r="Y109" s="1">
        <f>(W115)</f>
        <v>-134765.95</v>
      </c>
      <c r="AA109" s="1">
        <f>(Y115)</f>
        <v>-223651.1482</v>
      </c>
      <c r="AC109" s="1">
        <f>(AA115)</f>
        <v>-306666.1924</v>
      </c>
      <c r="AE109" s="1">
        <f>(AC115)</f>
        <v>-377336.8479</v>
      </c>
      <c r="AG109" s="1">
        <f>(AE115)</f>
        <v>-397692.383</v>
      </c>
      <c r="AI109" s="1">
        <f>(AG115)</f>
        <v>-435593.2834</v>
      </c>
      <c r="AK109" s="1">
        <f>(AI115)</f>
        <v>-465317.4798</v>
      </c>
      <c r="AM109" s="1">
        <f>(AK115)</f>
        <v>-447974.5311</v>
      </c>
      <c r="AO109" s="1">
        <f>(AM115)</f>
        <v>-460572.703</v>
      </c>
      <c r="AQ109" s="1">
        <f>(AO115)</f>
        <v>-464202.719</v>
      </c>
      <c r="AS109" s="1">
        <f>(AQ115)</f>
        <v>-464586.5046</v>
      </c>
      <c r="AU109" s="1">
        <f>(AS115)</f>
        <v>-398435.9227</v>
      </c>
      <c r="AW109" s="1">
        <f>(AU115)</f>
        <v>-330792.5024</v>
      </c>
      <c r="AY109" s="1">
        <f>(AW115)</f>
        <v>-242609.1586</v>
      </c>
      <c r="BA109" s="1">
        <f>(AY115)</f>
        <v>-164317.9034</v>
      </c>
      <c r="BC109" s="1">
        <f>(BA115)</f>
        <v>-52752.5496</v>
      </c>
      <c r="BE109" s="1">
        <f>(BC115)</f>
        <v>71035.59578</v>
      </c>
      <c r="BG109" s="1">
        <f>(BE115)</f>
        <v>197077.0465</v>
      </c>
      <c r="BI109" s="1">
        <f>(BG115)</f>
        <v>346424.4617</v>
      </c>
      <c r="BK109" s="1">
        <f>(BI115)</f>
        <v>509131.9804</v>
      </c>
      <c r="BM109" s="1">
        <f>(BK115)</f>
        <v>667321.5656</v>
      </c>
      <c r="BO109" s="1">
        <f>(BM115)</f>
        <v>862649.3593</v>
      </c>
      <c r="BQ109" s="1">
        <f>(BO115)</f>
        <v>1062203.993</v>
      </c>
      <c r="BS109" s="1">
        <f>(BQ115)</f>
        <v>1276665.671</v>
      </c>
      <c r="BU109" s="1">
        <f>(BS115)</f>
        <v>1506484.397</v>
      </c>
      <c r="BW109" s="1">
        <f>(BU115)</f>
        <v>1752123.818</v>
      </c>
      <c r="BY109" s="1">
        <f>(BW115)</f>
        <v>1997177.601</v>
      </c>
      <c r="CA109" s="1">
        <f>(BY115)</f>
        <v>2275906.001</v>
      </c>
      <c r="CC109" s="1">
        <f>(CA115)</f>
        <v>2145469.338</v>
      </c>
      <c r="CE109" s="1">
        <f>(CC115)</f>
        <v>2399590.309</v>
      </c>
      <c r="CG109" s="1">
        <f>(CE115)</f>
        <v>2292302.61</v>
      </c>
      <c r="CI109" s="1">
        <f>(CG115)</f>
        <v>2488068.062</v>
      </c>
      <c r="CK109" s="1">
        <f>(CI115)</f>
        <v>2719221.234</v>
      </c>
      <c r="CM109" s="1">
        <f>(CK115)</f>
        <v>3002110.973</v>
      </c>
      <c r="CO109" s="1">
        <f>(CM115)</f>
        <v>3429555.416</v>
      </c>
      <c r="CQ109" s="1">
        <f>(CO115)</f>
        <v>4049064.628</v>
      </c>
      <c r="CS109" s="1">
        <f>(CQ115)</f>
        <v>4688420.847</v>
      </c>
      <c r="CU109" s="1">
        <f>(CS115)</f>
        <v>5442021.381</v>
      </c>
      <c r="CW109" s="1">
        <f>(CU115)</f>
        <v>6122946.957</v>
      </c>
      <c r="CY109" s="1">
        <f>(CW115)</f>
        <v>6825640.6</v>
      </c>
      <c r="DA109" s="1">
        <f>(CY115)</f>
        <v>7536213.698</v>
      </c>
      <c r="DC109" s="1">
        <f>(DA115)</f>
        <v>8408283.168</v>
      </c>
      <c r="DE109" s="1">
        <f>(DC115)</f>
        <v>9283976.149</v>
      </c>
      <c r="DG109" s="1">
        <f>(DE115)</f>
        <v>10209524.92</v>
      </c>
      <c r="DI109" s="1">
        <f>(DG115)</f>
        <v>11111062.99</v>
      </c>
      <c r="DK109" s="1">
        <f>(DI115)</f>
        <v>12093366.03</v>
      </c>
      <c r="DM109" s="1">
        <f>(DK115)</f>
        <v>13105336.99</v>
      </c>
      <c r="DO109" s="1">
        <f>(DM115)</f>
        <v>14122777.32</v>
      </c>
      <c r="DQ109" s="1">
        <f>(DO115)</f>
        <v>15196787.34</v>
      </c>
      <c r="DS109" s="1">
        <f>(DQ115)</f>
        <v>16303225.84</v>
      </c>
      <c r="DU109" s="66">
        <f>(DS115)</f>
        <v>17398698.13</v>
      </c>
    </row>
    <row r="110" ht="12.75" customHeight="1">
      <c r="A110" s="65" t="s">
        <v>294</v>
      </c>
      <c r="B110" s="20"/>
      <c r="C110" s="20"/>
      <c r="D110" s="1"/>
      <c r="G110" s="1">
        <f>(G94)</f>
        <v>15472.1587</v>
      </c>
      <c r="I110" s="1">
        <f>(I94)</f>
        <v>15936.32346</v>
      </c>
      <c r="K110" s="1">
        <f>(K94)</f>
        <v>19165.19796</v>
      </c>
      <c r="M110" s="1">
        <f>(M94)</f>
        <v>19740.1539</v>
      </c>
      <c r="O110" s="1">
        <f>(O94)</f>
        <v>20332.35852</v>
      </c>
      <c r="Q110" s="1">
        <f>(Q94)</f>
        <v>20942.32927</v>
      </c>
      <c r="S110" s="1">
        <f>(S94)</f>
        <v>21570.59915</v>
      </c>
      <c r="U110" s="1">
        <f>(U94)</f>
        <v>22217.71712</v>
      </c>
      <c r="W110" s="1">
        <f>(W94)</f>
        <v>22884.24864</v>
      </c>
      <c r="Y110" s="1">
        <f>(Y94)</f>
        <v>23570.7761</v>
      </c>
      <c r="AA110" s="1">
        <f>(AA94)</f>
        <v>24277.89938</v>
      </c>
      <c r="AC110" s="1">
        <f>(AC94)</f>
        <v>25006.23636</v>
      </c>
      <c r="AE110" s="1">
        <f>(AE94)</f>
        <v>25756.42345</v>
      </c>
      <c r="AG110" s="1">
        <f>(AG94)</f>
        <v>26529.11616</v>
      </c>
      <c r="AI110" s="1">
        <f>(AI94)</f>
        <v>27324.98964</v>
      </c>
      <c r="AK110" s="1">
        <f>(AK94)</f>
        <v>28144.73933</v>
      </c>
      <c r="AM110" s="1">
        <f>(AM94)</f>
        <v>28989.08151</v>
      </c>
      <c r="AO110" s="1">
        <f>(AO94)</f>
        <v>29858.75396</v>
      </c>
      <c r="AQ110" s="1">
        <f>(AQ94)</f>
        <v>30754.51657</v>
      </c>
      <c r="AS110" s="1">
        <f>(AS94)</f>
        <v>31677.15207</v>
      </c>
      <c r="AU110" s="1">
        <f>(AU94)</f>
        <v>32627.46663</v>
      </c>
      <c r="AW110" s="1">
        <f>(AW94)</f>
        <v>33606.29063</v>
      </c>
      <c r="AY110" s="1">
        <f>(AY94)</f>
        <v>34614.47935</v>
      </c>
      <c r="BA110" s="1">
        <f>(BA94)</f>
        <v>35652.91373</v>
      </c>
      <c r="BC110" s="1">
        <f>(BC94)</f>
        <v>36722.50114</v>
      </c>
      <c r="BE110" s="1">
        <f>(BE94)</f>
        <v>37824.17618</v>
      </c>
      <c r="BG110" s="1">
        <f>(BG94)</f>
        <v>38958.90146</v>
      </c>
      <c r="BI110" s="1">
        <f>(BI94)</f>
        <v>40127.66851</v>
      </c>
      <c r="BK110" s="1">
        <f>(BK94)</f>
        <v>41331.49856</v>
      </c>
      <c r="BM110" s="1">
        <f>(BM94)</f>
        <v>42571.44352</v>
      </c>
      <c r="BO110" s="1">
        <f>(BO94)</f>
        <v>43848.58683</v>
      </c>
      <c r="BQ110" s="1">
        <f>(BQ94)</f>
        <v>45164.04443</v>
      </c>
      <c r="BS110" s="1">
        <f>(BS94)</f>
        <v>46518.96576</v>
      </c>
      <c r="BU110" s="1">
        <f>(BU94)</f>
        <v>47914.53474</v>
      </c>
      <c r="BW110" s="1">
        <f>(BW94)</f>
        <v>49351.97078</v>
      </c>
      <c r="BY110" s="1">
        <f>(BY94)</f>
        <v>50832.5299</v>
      </c>
      <c r="CA110" s="1">
        <f>(CA94)</f>
        <v>52357.5058</v>
      </c>
      <c r="CC110" s="1">
        <f>(CC94)</f>
        <v>53928.23097</v>
      </c>
      <c r="CE110" s="1">
        <f>(CE94)</f>
        <v>55546.0779</v>
      </c>
      <c r="CG110" s="1">
        <f>(CG94)</f>
        <v>57212.46024</v>
      </c>
      <c r="CI110" s="1">
        <f>(CI94)</f>
        <v>58928.83405</v>
      </c>
      <c r="CK110" s="1">
        <f>(CK94)</f>
        <v>60696.69907</v>
      </c>
      <c r="CM110" s="1">
        <f>(CM94)</f>
        <v>62517.60004</v>
      </c>
      <c r="CO110" s="1">
        <f>(CO94)</f>
        <v>64393.12804</v>
      </c>
      <c r="CQ110" s="1">
        <f>(CQ94)</f>
        <v>66324.92188</v>
      </c>
      <c r="CS110" s="1">
        <f>(CS94)</f>
        <v>68314.66954</v>
      </c>
      <c r="CU110" s="1">
        <f>(CU94)</f>
        <v>70364.10962</v>
      </c>
      <c r="CW110" s="1">
        <f>(CW94)</f>
        <v>72475.03291</v>
      </c>
      <c r="CY110" s="1">
        <f>(CY94)</f>
        <v>74649.2839</v>
      </c>
      <c r="DA110" s="1">
        <f>(DA94)</f>
        <v>76888.76242</v>
      </c>
      <c r="DC110" s="1">
        <f>(DC94)</f>
        <v>79195.42529</v>
      </c>
      <c r="DE110" s="1">
        <f>(DE94)</f>
        <v>81571.28805</v>
      </c>
      <c r="DG110" s="1">
        <f>(DG94)</f>
        <v>84018.42669</v>
      </c>
      <c r="DI110" s="1">
        <f>(DI94)</f>
        <v>86538.97949</v>
      </c>
      <c r="DK110" s="1">
        <f>(DK94)</f>
        <v>89135.14887</v>
      </c>
      <c r="DM110" s="1">
        <f>(DM94)</f>
        <v>91809.20334</v>
      </c>
      <c r="DO110" s="1">
        <f>(DO94)</f>
        <v>94563.47944</v>
      </c>
      <c r="DQ110" s="1">
        <f>(DQ94)</f>
        <v>97400.38382</v>
      </c>
      <c r="DS110" s="1">
        <f>(DS94)</f>
        <v>100322.3953</v>
      </c>
      <c r="DU110" s="66">
        <f>(DU94)</f>
        <v>103332.0672</v>
      </c>
    </row>
    <row r="111" ht="12.75" customHeight="1">
      <c r="A111" s="65" t="s">
        <v>295</v>
      </c>
      <c r="B111" s="20">
        <v>0.5</v>
      </c>
      <c r="C111" s="20"/>
      <c r="D111" s="1"/>
      <c r="G111" s="1"/>
      <c r="I111" s="1"/>
      <c r="K111" s="1">
        <f>IF($K$95/$K$99&gt;1.1,(($K$95-$K$99)*$B$111),0)</f>
        <v>23790.39036</v>
      </c>
      <c r="M111" s="1">
        <f>IF(M95/M99&gt;1.1,((M95-M99)*$B$111),0)</f>
        <v>30927.50747</v>
      </c>
      <c r="O111" s="1">
        <f>IF(O95/O99&gt;1.1,((O95-O99)*$B$111),0)</f>
        <v>38278.73809</v>
      </c>
      <c r="Q111" s="1">
        <f>IF(Q95/Q99&gt;1.1,((Q95-Q99)*$B$111),0)</f>
        <v>45850.50563</v>
      </c>
      <c r="S111" s="1">
        <f>IF(S95/S99&gt;1.1,((S95-S99)*$B$111),0)</f>
        <v>53649.42619</v>
      </c>
      <c r="U111" s="1">
        <f>IF(U95/U99&gt;1.1,((U95-U99)*$B$111),0)</f>
        <v>0</v>
      </c>
      <c r="W111" s="1">
        <f>IF(W95/W99&gt;1.1,((W95-W99)*$B$111),0)</f>
        <v>0</v>
      </c>
      <c r="Y111" s="1">
        <f>IF(Y95/Y99&gt;1.1,((Y95-Y99)*$B$111),0)</f>
        <v>0</v>
      </c>
      <c r="AA111" s="1">
        <f>IF(AA95/AA99&gt;1.1,((AA95-AA99)*$B$111),0)</f>
        <v>0</v>
      </c>
      <c r="AC111" s="1">
        <f>IF(AC95/AC99&gt;1.1,((AC95-AC99)*$B$111),0)</f>
        <v>0</v>
      </c>
      <c r="AE111" s="1">
        <f>IF(AE95/AE99&gt;1.1,((AE95-AE99)*$B$111),0)</f>
        <v>0</v>
      </c>
      <c r="AG111" s="1">
        <f>IF(AG95/AG99&gt;1.1,((AG95-AG99)*$B$111),0)</f>
        <v>33608.94208</v>
      </c>
      <c r="AI111" s="1">
        <f>IF(AI95/AI99&gt;1.1,((AI95-AI99)*$B$111),0)</f>
        <v>43411.13132</v>
      </c>
      <c r="AK111" s="1">
        <f>IF(AK95/AK99&gt;1.1,((AK95-AK99)*$B$111),0)</f>
        <v>53507.38624</v>
      </c>
      <c r="AM111" s="1">
        <f>IF(AM95/AM99&gt;1.1,((AM95-AM99)*$B$111),0)</f>
        <v>63906.5288</v>
      </c>
      <c r="AO111" s="1">
        <f>IF(AO95/AO99&gt;1.1,((AO95-AO99)*$B$111),0)</f>
        <v>74617.64564</v>
      </c>
      <c r="AQ111" s="1">
        <f>IF(AQ95/AQ99&gt;1.1,((AQ95-AQ99)*$B$111),0)</f>
        <v>85650.09599</v>
      </c>
      <c r="AS111" s="1">
        <f>IF(AS95/AS99&gt;1.1,((AS95-AS99)*$B$111),0)</f>
        <v>97013.51985</v>
      </c>
      <c r="AU111" s="1">
        <f>IF(AU95/AU99&gt;1.1,((AU95-AU99)*$B$111),0)</f>
        <v>108717.8464</v>
      </c>
      <c r="AW111" s="1">
        <f>IF(AW95/AW99&gt;1.1,((AW95-AW99)*$B$111),0)</f>
        <v>120773.3028</v>
      </c>
      <c r="AY111" s="1">
        <f>IF(AY95/AY99&gt;1.1,((AY95-AY99)*$B$111),0)</f>
        <v>133190.4229</v>
      </c>
      <c r="BA111" s="1">
        <f>IF(BA95/BA99&gt;1.1,((BA95-BA99)*$B$111),0)</f>
        <v>145980.0565</v>
      </c>
      <c r="BC111" s="1">
        <f>IF(BC95/BC99&gt;1.1,((BC95-BC99)*$B$111),0)</f>
        <v>159153.3792</v>
      </c>
      <c r="BE111" s="1">
        <f>IF(BE95/BE99&gt;1.1,((BE95-BE99)*$B$111),0)</f>
        <v>172721.9015</v>
      </c>
      <c r="BG111" s="1">
        <f>IF(BG95/BG99&gt;1.1,((BG95-BG99)*$B$111),0)</f>
        <v>186697.4796</v>
      </c>
      <c r="BI111" s="1">
        <f>IF(BI95/BI99&gt;1.1,((BI95-BI99)*$B$111),0)</f>
        <v>201092.3249</v>
      </c>
      <c r="BK111" s="1">
        <f>IF(BK95/BK99&gt;1.1,((BK95-BK99)*$B$111),0)</f>
        <v>215919.0157</v>
      </c>
      <c r="BM111" s="1">
        <f>IF(BM95/BM99&gt;1.1,((BM95-BM99)*$B$111),0)</f>
        <v>231190.5071</v>
      </c>
      <c r="BO111" s="1">
        <f>IF(BO95/BO99&gt;1.1,((BO95-BO99)*$B$111),0)</f>
        <v>246920.1433</v>
      </c>
      <c r="BQ111" s="1">
        <f>IF(BQ95/BQ99&gt;1.1,((BQ95-BQ99)*$B$111),0)</f>
        <v>263121.6686</v>
      </c>
      <c r="BS111" s="1">
        <f>IF(BS95/BS99&gt;1.1,((BS95-BS99)*$B$111),0)</f>
        <v>279809.2396</v>
      </c>
      <c r="BU111" s="1">
        <f>IF(BU95/BU99&gt;1.1,((BU95-BU99)*$B$111),0)</f>
        <v>296997.4378</v>
      </c>
      <c r="BW111" s="1">
        <f>IF(BW95/BW99&gt;1.1,((BW95-BW99)*$B$111),0)</f>
        <v>314701.2819</v>
      </c>
      <c r="BY111" s="1">
        <f>IF(BY95/BY99&gt;1.1,((BY95-BY99)*$B$111),0)</f>
        <v>332936.2413</v>
      </c>
      <c r="CA111" s="1">
        <f>IF(CA95/CA99&gt;1.1,((CA95-CA99)*$B$111),0)</f>
        <v>351718.2495</v>
      </c>
      <c r="CC111" s="1">
        <f>IF(CC95/CC99&gt;1.1,((CC95-CC99)*$B$111),0)</f>
        <v>371063.718</v>
      </c>
      <c r="CE111" s="1">
        <f>IF(CE95/CE99&gt;1.1,((CE95-CE99)*$B$111),0)</f>
        <v>390989.5505</v>
      </c>
      <c r="CG111" s="1">
        <f>IF(CG95/CG99&gt;1.1,((CG95-CG99)*$B$111),0)</f>
        <v>411513.158</v>
      </c>
      <c r="CI111" s="1">
        <f>IF(CI95/CI99&gt;1.1,((CI95-CI99)*$B$111),0)</f>
        <v>432652.4737</v>
      </c>
      <c r="CK111" s="1">
        <f>IF(CK95/CK99&gt;1.1,((CK95-CK99)*$B$111),0)</f>
        <v>454425.9689</v>
      </c>
      <c r="CM111" s="1">
        <f>IF(CM95/CM99&gt;1.1,((CM95-CM99)*$B$111),0)</f>
        <v>476852.6689</v>
      </c>
      <c r="CO111" s="1">
        <f>IF(CO95/CO99&gt;1.1,((CO95-CO99)*$B$111),0)</f>
        <v>793082.3692</v>
      </c>
      <c r="CQ111" s="1">
        <f>IF(CQ95/CQ99&gt;1.1,((CQ95-CQ99)*$B$111),0)</f>
        <v>816874.8553</v>
      </c>
      <c r="CS111" s="1">
        <f>IF(CS95/CS99&gt;1.1,((CS95-CS99)*$B$111),0)</f>
        <v>841381.116</v>
      </c>
      <c r="CU111" s="1">
        <f>IF(CU95/CU99&gt;1.1,((CU95-CU99)*$B$111),0)</f>
        <v>866622.5644</v>
      </c>
      <c r="CW111" s="1">
        <f>IF(CW95/CW99&gt;1.1,((CW95-CW99)*$B$111),0)</f>
        <v>892621.2564</v>
      </c>
      <c r="CY111" s="1">
        <f>IF(CY95/CY99&gt;1.1,((CY95-CY99)*$B$111),0)</f>
        <v>919399.9091</v>
      </c>
      <c r="DA111" s="1">
        <f>IF(DA95/DA99&gt;1.1,((DA95-DA99)*$B$111),0)</f>
        <v>946981.9213</v>
      </c>
      <c r="DC111" s="1">
        <f>IF(DC95/DC99&gt;1.1,((DC95-DC99)*$B$111),0)</f>
        <v>975391.394</v>
      </c>
      <c r="DE111" s="1">
        <f>IF(DE95/DE99&gt;1.1,((DE95-DE99)*$B$111),0)</f>
        <v>1004653.151</v>
      </c>
      <c r="DG111" s="1">
        <f>IF(DG95/DG99&gt;1.1,((DG95-DG99)*$B$111),0)</f>
        <v>1034792.76</v>
      </c>
      <c r="DI111" s="1">
        <f>IF(DI95/DI99&gt;1.1,((DI95-DI99)*$B$111),0)</f>
        <v>1065836.558</v>
      </c>
      <c r="DK111" s="1">
        <f>IF(DK95/DK99&gt;1.1,((DK95-DK99)*$B$111),0)</f>
        <v>1097811.67</v>
      </c>
      <c r="DM111" s="1">
        <f>IF(DM95/DM99&gt;1.1,((DM95-DM99)*$B$111),0)</f>
        <v>1130746.035</v>
      </c>
      <c r="DO111" s="1">
        <f>IF(DO95/DO99&gt;1.1,((DO95-DO99)*$B$111),0)</f>
        <v>1164668.431</v>
      </c>
      <c r="DQ111" s="1">
        <f>IF(DQ95/DQ99&gt;1.1,((DQ95-DQ99)*$B$111),0)</f>
        <v>1199608.499</v>
      </c>
      <c r="DS111" s="1">
        <f>IF(DS95/DS99&gt;1.1,((DS95-DS99)*$B$111),0)</f>
        <v>1235596.769</v>
      </c>
      <c r="DU111" s="66">
        <f>IF(DU95/DU99&gt;1.1,((DU95-DU99)*$B$111),0)</f>
        <v>1272664.687</v>
      </c>
    </row>
    <row r="112" ht="12.75" customHeight="1">
      <c r="A112" s="65" t="s">
        <v>297</v>
      </c>
      <c r="B112" s="20"/>
      <c r="C112" s="20"/>
      <c r="D112" s="1"/>
      <c r="G112" s="1">
        <f>SUM(G109:G111)</f>
        <v>266472.1587</v>
      </c>
      <c r="I112" s="1">
        <f>SUM(I109:I111)</f>
        <v>244829.4822</v>
      </c>
      <c r="J112" s="1"/>
      <c r="K112" s="1">
        <f>SUM(K109:K111)</f>
        <v>250206.0705</v>
      </c>
      <c r="L112" s="1"/>
      <c r="M112" s="1">
        <f>SUM(M109:M111)</f>
        <v>262219.4718</v>
      </c>
      <c r="N112" s="1"/>
      <c r="O112" s="1">
        <f>SUM(O109:O111)</f>
        <v>281069.9406</v>
      </c>
      <c r="P112" s="1"/>
      <c r="Q112" s="1">
        <f>SUM(Q109:Q111)</f>
        <v>306963.7989</v>
      </c>
      <c r="R112" s="1"/>
      <c r="S112" s="1">
        <f>SUM(S109:S111)</f>
        <v>338908.5821</v>
      </c>
      <c r="T112" s="1"/>
      <c r="U112" s="1">
        <f>SUM(U109:U111)</f>
        <v>140914.2599</v>
      </c>
      <c r="V112" s="1"/>
      <c r="W112" s="1">
        <f>SUM(W109:W111)</f>
        <v>93401.92797</v>
      </c>
      <c r="X112" s="1"/>
      <c r="Y112" s="1">
        <f>SUM(Y109:Y111)</f>
        <v>-111195.1739</v>
      </c>
      <c r="Z112" s="1"/>
      <c r="AA112" s="1">
        <f>SUM(AA109:AA111)</f>
        <v>-199373.2488</v>
      </c>
      <c r="AB112" s="1"/>
      <c r="AC112" s="1">
        <f>SUM(AC109:AC111)</f>
        <v>-281659.956</v>
      </c>
      <c r="AD112" s="1"/>
      <c r="AE112" s="1">
        <f>SUM(AE109:AE111)</f>
        <v>-351580.4244</v>
      </c>
      <c r="AF112" s="1"/>
      <c r="AG112" s="1">
        <f>SUM(AG109:AG111)</f>
        <v>-337554.3248</v>
      </c>
      <c r="AH112" s="1"/>
      <c r="AI112" s="1">
        <f>SUM(AI109:AI111)</f>
        <v>-364857.1624</v>
      </c>
      <c r="AJ112" s="1"/>
      <c r="AK112" s="1">
        <f>SUM(AK109:AK111)</f>
        <v>-383665.3542</v>
      </c>
      <c r="AL112" s="1"/>
      <c r="AM112" s="1">
        <f>SUM(AM109:AM111)</f>
        <v>-355078.9208</v>
      </c>
      <c r="AN112" s="1"/>
      <c r="AO112" s="1">
        <f>SUM(AO109:AO111)</f>
        <v>-356096.3034</v>
      </c>
      <c r="AP112" s="1"/>
      <c r="AQ112" s="1">
        <f>SUM(AQ109:AQ111)</f>
        <v>-347798.1064</v>
      </c>
      <c r="AR112" s="1"/>
      <c r="AS112" s="1">
        <f>SUM(AS109:AS111)</f>
        <v>-335895.8327</v>
      </c>
      <c r="AT112" s="1"/>
      <c r="AU112" s="1">
        <f>SUM(AU109:AU111)</f>
        <v>-257090.6097</v>
      </c>
      <c r="AV112" s="1"/>
      <c r="AW112" s="1">
        <f>SUM(AW109:AW111)</f>
        <v>-176412.909</v>
      </c>
      <c r="AX112" s="1"/>
      <c r="AY112" s="1">
        <f>SUM(AY109:AY111)</f>
        <v>-74804.25636</v>
      </c>
      <c r="AZ112" s="1"/>
      <c r="BA112" s="1">
        <f>SUM(BA109:BA111)</f>
        <v>17315.06684</v>
      </c>
      <c r="BB112" s="1"/>
      <c r="BC112" s="1">
        <f>SUM(BC109:BC111)</f>
        <v>143123.3307</v>
      </c>
      <c r="BD112" s="1"/>
      <c r="BE112" s="1">
        <f>SUM(BE109:BE111)</f>
        <v>281581.6735</v>
      </c>
      <c r="BF112" s="1"/>
      <c r="BG112" s="1">
        <f>SUM(BG109:BG111)</f>
        <v>422733.4275</v>
      </c>
      <c r="BH112" s="1"/>
      <c r="BI112" s="1">
        <f>SUM(BI109:BI111)</f>
        <v>587644.4552</v>
      </c>
      <c r="BJ112" s="1"/>
      <c r="BK112" s="1">
        <f>SUM(BK109:BK111)</f>
        <v>766382.4946</v>
      </c>
      <c r="BL112" s="1"/>
      <c r="BM112" s="1">
        <f>SUM(BM109:BM111)</f>
        <v>941083.5162</v>
      </c>
      <c r="BN112" s="1"/>
      <c r="BO112" s="1">
        <f>SUM(BO109:BO111)</f>
        <v>1153418.089</v>
      </c>
      <c r="BP112" s="1"/>
      <c r="BQ112" s="1">
        <f>SUM(BQ109:BQ111)</f>
        <v>1370489.706</v>
      </c>
      <c r="BR112" s="1"/>
      <c r="BS112" s="1">
        <f>SUM(BS109:BS111)</f>
        <v>1602993.877</v>
      </c>
      <c r="BT112" s="1"/>
      <c r="BU112" s="1">
        <f>SUM(BU109:BU111)</f>
        <v>1851396.37</v>
      </c>
      <c r="BV112" s="1"/>
      <c r="BW112" s="1">
        <f>SUM(BW109:BW111)</f>
        <v>2116177.071</v>
      </c>
      <c r="BX112" s="1"/>
      <c r="BY112" s="1">
        <f>SUM(BY109:BY111)</f>
        <v>2380946.373</v>
      </c>
      <c r="BZ112" s="1"/>
      <c r="CA112" s="1">
        <f>SUM(CA109:CA111)</f>
        <v>2679981.757</v>
      </c>
      <c r="CB112" s="1"/>
      <c r="CC112" s="1">
        <f>SUM(CC109:CC111)</f>
        <v>2570461.287</v>
      </c>
      <c r="CD112" s="1"/>
      <c r="CE112" s="1">
        <f>SUM(CE109:CE111)</f>
        <v>2846125.937</v>
      </c>
      <c r="CF112" s="1"/>
      <c r="CG112" s="1">
        <f>SUM(CG109:CG111)</f>
        <v>2761028.228</v>
      </c>
      <c r="CH112" s="1"/>
      <c r="CI112" s="1">
        <f>SUM(CI109:CI111)</f>
        <v>2979649.37</v>
      </c>
      <c r="CJ112" s="1"/>
      <c r="CK112" s="1">
        <f>SUM(CK109:CK111)</f>
        <v>3234343.902</v>
      </c>
      <c r="CL112" s="1"/>
      <c r="CM112" s="1">
        <f>SUM(CM109:CM111)</f>
        <v>3541481.242</v>
      </c>
      <c r="CN112" s="1"/>
      <c r="CO112" s="1">
        <f>SUM(CO109:CO111)</f>
        <v>4287030.913</v>
      </c>
      <c r="CP112" s="1"/>
      <c r="CQ112" s="1">
        <f>SUM(CQ109:CQ111)</f>
        <v>4932264.405</v>
      </c>
      <c r="CR112" s="1"/>
      <c r="CS112" s="1">
        <f>SUM(CS109:CS111)</f>
        <v>5598116.633</v>
      </c>
      <c r="CT112" s="1"/>
      <c r="CU112" s="1">
        <f>SUM(CU109:CU111)</f>
        <v>6379008.055</v>
      </c>
      <c r="CV112" s="1"/>
      <c r="CW112" s="1">
        <f>SUM(CW109:CW111)</f>
        <v>7088043.246</v>
      </c>
      <c r="CX112" s="1"/>
      <c r="CY112" s="1">
        <f>SUM(CY109:CY111)</f>
        <v>7819689.793</v>
      </c>
      <c r="CZ112" s="1"/>
      <c r="DA112" s="1">
        <f>SUM(DA109:DA111)</f>
        <v>8560084.381</v>
      </c>
      <c r="DB112" s="1"/>
      <c r="DC112" s="1">
        <f>SUM(DC109:DC111)</f>
        <v>9462869.987</v>
      </c>
      <c r="DD112" s="1"/>
      <c r="DE112" s="1">
        <f>SUM(DE109:DE111)</f>
        <v>10370200.59</v>
      </c>
      <c r="DF112" s="1"/>
      <c r="DG112" s="1">
        <f>SUM(DG109:DG111)</f>
        <v>11328336.1</v>
      </c>
      <c r="DH112" s="1"/>
      <c r="DI112" s="1">
        <f>SUM(DI109:DI111)</f>
        <v>12263438.52</v>
      </c>
      <c r="DJ112" s="1"/>
      <c r="DK112" s="1">
        <f>SUM(DK109:DK111)</f>
        <v>13280312.85</v>
      </c>
      <c r="DL112" s="1"/>
      <c r="DM112" s="1">
        <f>SUM(DM109:DM111)</f>
        <v>14327892.23</v>
      </c>
      <c r="DN112" s="1"/>
      <c r="DO112" s="1">
        <f>SUM(DO109:DO111)</f>
        <v>15382009.23</v>
      </c>
      <c r="DP112" s="1"/>
      <c r="DQ112" s="1">
        <f>SUM(DQ109:DQ111)</f>
        <v>16493796.23</v>
      </c>
      <c r="DR112" s="1"/>
      <c r="DS112" s="1">
        <f>SUM(DS109:DS111)</f>
        <v>17639145.01</v>
      </c>
      <c r="DT112" s="1"/>
      <c r="DU112" s="66">
        <f>SUM(DU109:DU111)</f>
        <v>18774694.89</v>
      </c>
    </row>
    <row r="113" ht="12.75" customHeight="1">
      <c r="A113" s="65" t="s">
        <v>298</v>
      </c>
      <c r="B113" s="20"/>
      <c r="C113" s="20"/>
      <c r="D113" s="1"/>
      <c r="G113" s="67">
        <f>(replacements!E77)</f>
        <v>37579</v>
      </c>
      <c r="H113" s="67">
        <f>(replacements!F77)</f>
        <v>0</v>
      </c>
      <c r="I113" s="67">
        <f>(replacements!G77)</f>
        <v>38654.26</v>
      </c>
      <c r="J113" s="67">
        <f>(replacements!H77)</f>
        <v>0</v>
      </c>
      <c r="K113" s="67">
        <f>(replacements!I77)</f>
        <v>39760.6278</v>
      </c>
      <c r="L113" s="67">
        <f>(replacements!J77)</f>
        <v>0</v>
      </c>
      <c r="M113" s="67">
        <f>(replacements!K77)</f>
        <v>40898.97663</v>
      </c>
      <c r="N113" s="67">
        <f>(replacements!L77)</f>
        <v>0</v>
      </c>
      <c r="O113" s="67">
        <f>(replacements!M77)</f>
        <v>49026.20593</v>
      </c>
      <c r="P113" s="67">
        <f>(replacements!N77)</f>
        <v>0</v>
      </c>
      <c r="Q113" s="67">
        <f>(replacements!O77)</f>
        <v>43275.24211</v>
      </c>
      <c r="R113" s="67">
        <f>(replacements!P77)</f>
        <v>0</v>
      </c>
      <c r="S113" s="67">
        <f>(replacements!Q77)</f>
        <v>220212.0394</v>
      </c>
      <c r="T113" s="67" t="str">
        <f>(replacements!R77)</f>
        <v/>
      </c>
      <c r="U113" s="67">
        <f>(replacements!S77)</f>
        <v>70396.58056</v>
      </c>
      <c r="V113" s="67" t="str">
        <f>(replacements!T77)</f>
        <v/>
      </c>
      <c r="W113" s="67">
        <f>(replacements!U77)</f>
        <v>228167.878</v>
      </c>
      <c r="X113" s="67">
        <f>(replacements!V77)</f>
        <v>0</v>
      </c>
      <c r="Y113" s="67">
        <f>(replacements!W77)</f>
        <v>112455.9743</v>
      </c>
      <c r="Z113" s="67" t="str">
        <f>(replacements!X77)</f>
        <v/>
      </c>
      <c r="AA113" s="67">
        <f>(replacements!Y77)</f>
        <v>107292.9435</v>
      </c>
      <c r="AB113" s="67" t="str">
        <f>(replacements!Z77)</f>
        <v/>
      </c>
      <c r="AC113" s="67">
        <f>(replacements!AA77)</f>
        <v>95676.89185</v>
      </c>
      <c r="AD113" s="67" t="str">
        <f>(replacements!AB77)</f>
        <v/>
      </c>
      <c r="AE113" s="67">
        <f>(replacements!AC77)</f>
        <v>46111.9586</v>
      </c>
      <c r="AF113" s="67" t="str">
        <f>(replacements!AD77)</f>
        <v/>
      </c>
      <c r="AG113" s="67">
        <f>(replacements!AE77)</f>
        <v>98038.9586</v>
      </c>
      <c r="AH113" s="67">
        <f>(replacements!AF77)</f>
        <v>0</v>
      </c>
      <c r="AI113" s="67">
        <f>(replacements!AG77)</f>
        <v>100460.3174</v>
      </c>
      <c r="AJ113" s="67">
        <f>(replacements!AH77)</f>
        <v>0</v>
      </c>
      <c r="AK113" s="67">
        <f>(replacements!AI77)</f>
        <v>64309.17688</v>
      </c>
      <c r="AL113" s="67">
        <f>(replacements!AJ77)</f>
        <v>0</v>
      </c>
      <c r="AM113" s="67">
        <f>(replacements!AK77)</f>
        <v>105493.7822</v>
      </c>
      <c r="AN113" s="67">
        <f>(replacements!AL77)</f>
        <v>0</v>
      </c>
      <c r="AO113" s="67">
        <f>(replacements!AM77)</f>
        <v>108106.4157</v>
      </c>
      <c r="AP113" s="67">
        <f>(replacements!AN77)</f>
        <v>0</v>
      </c>
      <c r="AQ113" s="67">
        <f>(replacements!AO77)</f>
        <v>116788.3981</v>
      </c>
      <c r="AR113" s="67">
        <f>(replacements!AP77)</f>
        <v>0</v>
      </c>
      <c r="AS113" s="67">
        <f>(replacements!AQ77)</f>
        <v>62540.09007</v>
      </c>
      <c r="AT113" s="67">
        <f>(replacements!AR77)</f>
        <v>0</v>
      </c>
      <c r="AU113" s="67">
        <f>(replacements!AS77)</f>
        <v>73701.89277</v>
      </c>
      <c r="AV113" s="67">
        <f>(replacements!AT77)</f>
        <v>0</v>
      </c>
      <c r="AW113" s="67">
        <f>(replacements!AU77)</f>
        <v>66196.24955</v>
      </c>
      <c r="AX113" s="67">
        <f>(replacements!AV77)</f>
        <v>0</v>
      </c>
      <c r="AY113" s="67">
        <f>(replacements!AW77)</f>
        <v>89513.64704</v>
      </c>
      <c r="AZ113" s="67">
        <f>(replacements!AX77)</f>
        <v>0</v>
      </c>
      <c r="BA113" s="67">
        <f>(replacements!AY77)</f>
        <v>70067.61645</v>
      </c>
      <c r="BB113" s="67">
        <f>(replacements!AZ77)</f>
        <v>0</v>
      </c>
      <c r="BC113" s="67">
        <f>(replacements!BA77)</f>
        <v>72087.73494</v>
      </c>
      <c r="BD113" s="67">
        <f>(replacements!BB77)</f>
        <v>0</v>
      </c>
      <c r="BE113" s="67">
        <f>(replacements!BC77)</f>
        <v>84504.62699</v>
      </c>
      <c r="BF113" s="67">
        <v>0.0</v>
      </c>
      <c r="BG113" s="67">
        <f>(replacements!BE77)</f>
        <v>76308.9658</v>
      </c>
      <c r="BH113" s="67">
        <v>0.0</v>
      </c>
      <c r="BI113" s="67">
        <f>(replacements!BG77)</f>
        <v>78512.47477</v>
      </c>
      <c r="BJ113" s="67">
        <v>0.0</v>
      </c>
      <c r="BK113" s="67">
        <f>(replacements!BI77)</f>
        <v>99060.92902</v>
      </c>
      <c r="BL113" s="67">
        <v>0.0</v>
      </c>
      <c r="BM113" s="67">
        <f>(replacements!BK77)</f>
        <v>78434.15689</v>
      </c>
      <c r="BO113" s="1">
        <f>(G113*$BM$2)</f>
        <v>91214.0964</v>
      </c>
      <c r="BQ113" s="1">
        <f>(I113*$BM$2)</f>
        <v>93824.03465</v>
      </c>
      <c r="BS113" s="1">
        <f>(K113*$BM$2)</f>
        <v>96509.47969</v>
      </c>
      <c r="BU113" s="1">
        <f>(M113*$BM$2)</f>
        <v>99272.55109</v>
      </c>
      <c r="BW113" s="1">
        <f>(O113*$BM$2)</f>
        <v>118999.4698</v>
      </c>
      <c r="BY113" s="1">
        <f>(Q113*$BM$2)</f>
        <v>105040.3711</v>
      </c>
      <c r="CA113" s="1">
        <f>(S113*$BM$2)</f>
        <v>534512.4189</v>
      </c>
      <c r="CC113" s="1">
        <f>(U113*$BM$2)</f>
        <v>170870.9781</v>
      </c>
      <c r="CE113" s="1">
        <f>(W113*$BM$2)</f>
        <v>553823.3273</v>
      </c>
      <c r="CG113" s="1">
        <f>(Y113*$BM$2)</f>
        <v>272960.1661</v>
      </c>
      <c r="CI113" s="1">
        <f>(AA113*$BM$2)</f>
        <v>260428.1353</v>
      </c>
      <c r="CK113" s="1">
        <f>(AC113*$BM$2)</f>
        <v>232232.9289</v>
      </c>
      <c r="CM113" s="1">
        <f>(AE113*$BM$2)</f>
        <v>111925.8266</v>
      </c>
      <c r="CO113" s="1">
        <f>(AG113*$BM$2)</f>
        <v>237966.2849</v>
      </c>
      <c r="CQ113" s="1">
        <f>(AI113*$BM$2)</f>
        <v>243843.5582</v>
      </c>
      <c r="CS113" s="1">
        <f>(AK113*$BM$2)</f>
        <v>156095.2516</v>
      </c>
      <c r="CU113" s="1">
        <f>(AM113*$BM$2)</f>
        <v>256061.0984</v>
      </c>
      <c r="CW113" s="1">
        <f>(AO113*$BM$2)</f>
        <v>262402.6456</v>
      </c>
      <c r="CY113" s="1">
        <f>(AQ113*$BM$2)</f>
        <v>283476.0958</v>
      </c>
      <c r="DA113" s="1">
        <f>(AS113*$BM$2)</f>
        <v>151801.2136</v>
      </c>
      <c r="DC113" s="1">
        <f>(AU113*$BM$2)</f>
        <v>178893.8384</v>
      </c>
      <c r="DE113" s="1">
        <f>(AW113*$BM$2)</f>
        <v>160675.6723</v>
      </c>
      <c r="DG113" s="1">
        <f>(AY113*$BM$2)</f>
        <v>217273.1161</v>
      </c>
      <c r="DI113" s="1">
        <f>(BA113*$BM$2)</f>
        <v>170072.4959</v>
      </c>
      <c r="DK113" s="1">
        <f>(BC113*$BM$2)</f>
        <v>174975.8537</v>
      </c>
      <c r="DM113" s="1">
        <f>(BE113*$BM$2)</f>
        <v>205114.9097</v>
      </c>
      <c r="DO113" s="1">
        <f>(BG113*$BM$2)</f>
        <v>185221.8889</v>
      </c>
      <c r="DQ113" s="1">
        <f>(BI113*$BM$2)</f>
        <v>190570.3835</v>
      </c>
      <c r="DS113" s="1">
        <f>(BK113*$BM$2)</f>
        <v>240446.8754</v>
      </c>
      <c r="DU113" s="66">
        <f>(BM113*$BM$2)</f>
        <v>190380.2855</v>
      </c>
    </row>
    <row r="114" ht="12.75" customHeight="1">
      <c r="A114" s="65" t="s">
        <v>300</v>
      </c>
      <c r="B114" s="20"/>
      <c r="C114" s="20"/>
      <c r="D114" s="1"/>
      <c r="G114" s="1"/>
      <c r="I114" s="1"/>
      <c r="K114" s="1"/>
      <c r="M114" s="1"/>
      <c r="Q114" s="1"/>
      <c r="S114" s="1"/>
      <c r="U114" s="1"/>
      <c r="W114" s="1"/>
      <c r="Y114" s="1"/>
      <c r="AA114" s="1"/>
      <c r="AC114" s="1"/>
      <c r="AE114" s="1"/>
      <c r="AG114" s="1"/>
      <c r="AI114" s="1"/>
      <c r="AK114" s="1"/>
      <c r="AM114" s="1"/>
      <c r="AO114" s="1">
        <f>IF(B137&gt;0,B162,0)</f>
        <v>171927.6</v>
      </c>
      <c r="AQ114" s="1"/>
      <c r="AS114" s="1"/>
      <c r="AU114" s="1"/>
      <c r="AW114" s="1"/>
      <c r="AY114" s="1"/>
      <c r="BA114" s="1"/>
      <c r="BC114" s="1"/>
      <c r="BE114" s="1"/>
      <c r="BG114" s="1"/>
      <c r="BI114" s="1"/>
      <c r="BK114" s="1"/>
      <c r="BM114" s="1"/>
      <c r="BO114" s="1"/>
      <c r="BQ114" s="1"/>
      <c r="BS114" s="1">
        <f>IF(AO114&gt;1,(AO114*1.3),0)</f>
        <v>223505.88</v>
      </c>
      <c r="BU114" s="1"/>
      <c r="BW114" s="1"/>
      <c r="BY114" s="1"/>
      <c r="CA114" s="1"/>
      <c r="CC114" s="1"/>
      <c r="CE114" s="1"/>
      <c r="CG114" s="1"/>
      <c r="CI114" s="1"/>
      <c r="CK114" s="1"/>
      <c r="CM114" s="1"/>
      <c r="CO114" s="1"/>
      <c r="CQ114" s="1"/>
      <c r="CS114" s="1"/>
      <c r="CU114" s="1"/>
      <c r="CW114" s="1">
        <f>IF(BS114&gt;1,(BS114*1.3),0)</f>
        <v>290557.644</v>
      </c>
      <c r="CY114" s="1"/>
      <c r="DA114" s="1"/>
      <c r="DC114" s="1"/>
      <c r="DE114" s="1"/>
      <c r="DG114" s="1"/>
      <c r="DI114" s="1"/>
      <c r="DK114" s="1"/>
      <c r="DM114" s="1"/>
      <c r="DO114" s="1"/>
      <c r="DQ114" s="1"/>
      <c r="DS114" s="1"/>
      <c r="DU114" s="66"/>
    </row>
    <row r="115" ht="12.75" customHeight="1">
      <c r="A115" s="68" t="s">
        <v>301</v>
      </c>
      <c r="B115" s="69"/>
      <c r="C115" s="69"/>
      <c r="D115" s="70"/>
      <c r="E115" s="71"/>
      <c r="F115" s="71"/>
      <c r="G115" s="70">
        <f>(G112-G113)</f>
        <v>228893.1587</v>
      </c>
      <c r="H115" s="71"/>
      <c r="I115" s="70">
        <f>(I112-G113)</f>
        <v>207250.4822</v>
      </c>
      <c r="J115" s="71"/>
      <c r="K115" s="70">
        <f>(K112-I113)</f>
        <v>211551.8105</v>
      </c>
      <c r="L115" s="71"/>
      <c r="M115" s="70">
        <f>(M112-K113)</f>
        <v>222458.844</v>
      </c>
      <c r="N115" s="71"/>
      <c r="O115" s="70">
        <f>(O112-M113)</f>
        <v>240170.964</v>
      </c>
      <c r="P115" s="71"/>
      <c r="Q115" s="70">
        <f>(Q112-Q113)</f>
        <v>263688.5568</v>
      </c>
      <c r="R115" s="71"/>
      <c r="S115" s="70">
        <f>(S112-S113)</f>
        <v>118696.5428</v>
      </c>
      <c r="T115" s="71"/>
      <c r="U115" s="70">
        <f>(U112-U113)</f>
        <v>70517.67933</v>
      </c>
      <c r="V115" s="71"/>
      <c r="W115" s="70">
        <f>(W112-W113)</f>
        <v>-134765.95</v>
      </c>
      <c r="X115" s="71"/>
      <c r="Y115" s="70">
        <f>(Y112-Y113)</f>
        <v>-223651.1482</v>
      </c>
      <c r="Z115" s="71"/>
      <c r="AA115" s="70">
        <f>(AA112-AA113)</f>
        <v>-306666.1924</v>
      </c>
      <c r="AB115" s="71"/>
      <c r="AC115" s="70">
        <f>(AC112-AC113)</f>
        <v>-377336.8479</v>
      </c>
      <c r="AD115" s="71"/>
      <c r="AE115" s="70">
        <f>(AE112-AE113)</f>
        <v>-397692.383</v>
      </c>
      <c r="AF115" s="71"/>
      <c r="AG115" s="70">
        <f>(AG112-AG113)</f>
        <v>-435593.2834</v>
      </c>
      <c r="AH115" s="71"/>
      <c r="AI115" s="70">
        <f>(AI112-AI113)</f>
        <v>-465317.4798</v>
      </c>
      <c r="AJ115" s="71"/>
      <c r="AK115" s="70">
        <f>(AK112-AK113)</f>
        <v>-447974.5311</v>
      </c>
      <c r="AL115" s="71"/>
      <c r="AM115" s="70">
        <f>(AM112-AM113)</f>
        <v>-460572.703</v>
      </c>
      <c r="AN115" s="71"/>
      <c r="AO115" s="70">
        <f>(AO112-AO113)</f>
        <v>-464202.719</v>
      </c>
      <c r="AP115" s="71"/>
      <c r="AQ115" s="70">
        <f>(AQ112-AQ113)</f>
        <v>-464586.5046</v>
      </c>
      <c r="AR115" s="71"/>
      <c r="AS115" s="70">
        <f>(AS112-AS113)</f>
        <v>-398435.9227</v>
      </c>
      <c r="AT115" s="71"/>
      <c r="AU115" s="70">
        <f>(AU112-AU113)</f>
        <v>-330792.5024</v>
      </c>
      <c r="AV115" s="71"/>
      <c r="AW115" s="70">
        <f>(AW112-AW113)</f>
        <v>-242609.1586</v>
      </c>
      <c r="AX115" s="71"/>
      <c r="AY115" s="70">
        <f>(AY112-AY113)</f>
        <v>-164317.9034</v>
      </c>
      <c r="AZ115" s="71"/>
      <c r="BA115" s="70">
        <f>(BA112-BA113)</f>
        <v>-52752.5496</v>
      </c>
      <c r="BB115" s="71"/>
      <c r="BC115" s="70">
        <f>(BC112-BC113)</f>
        <v>71035.59578</v>
      </c>
      <c r="BD115" s="71"/>
      <c r="BE115" s="70">
        <f>(BE112-BE113)</f>
        <v>197077.0465</v>
      </c>
      <c r="BF115" s="71"/>
      <c r="BG115" s="70">
        <f>(BG112-BG113)</f>
        <v>346424.4617</v>
      </c>
      <c r="BH115" s="71"/>
      <c r="BI115" s="70">
        <f>(BI112-BI113)</f>
        <v>509131.9804</v>
      </c>
      <c r="BJ115" s="71"/>
      <c r="BK115" s="70">
        <f>(BK112-BK113)</f>
        <v>667321.5656</v>
      </c>
      <c r="BL115" s="71"/>
      <c r="BM115" s="70">
        <f>(BM112-BM113)</f>
        <v>862649.3593</v>
      </c>
      <c r="BN115" s="71"/>
      <c r="BO115" s="70">
        <f>(BO112-BO113)</f>
        <v>1062203.993</v>
      </c>
      <c r="BP115" s="71"/>
      <c r="BQ115" s="70">
        <f>(BQ112-BQ113)</f>
        <v>1276665.671</v>
      </c>
      <c r="BR115" s="71"/>
      <c r="BS115" s="70">
        <f>(BS112-BS113)</f>
        <v>1506484.397</v>
      </c>
      <c r="BT115" s="71"/>
      <c r="BU115" s="70">
        <f>(BU112-BU113)</f>
        <v>1752123.818</v>
      </c>
      <c r="BV115" s="71"/>
      <c r="BW115" s="70">
        <f>(BW112-BW113)</f>
        <v>1997177.601</v>
      </c>
      <c r="BX115" s="71"/>
      <c r="BY115" s="70">
        <f>(BY112-BY113)</f>
        <v>2275906.001</v>
      </c>
      <c r="BZ115" s="71"/>
      <c r="CA115" s="70">
        <f>(CA112-CA113)</f>
        <v>2145469.338</v>
      </c>
      <c r="CB115" s="71"/>
      <c r="CC115" s="70">
        <f>(CC112-CC113)</f>
        <v>2399590.309</v>
      </c>
      <c r="CD115" s="71"/>
      <c r="CE115" s="70">
        <f>(CE112-CE113)</f>
        <v>2292302.61</v>
      </c>
      <c r="CF115" s="71"/>
      <c r="CG115" s="70">
        <f>(CG112-CG113)</f>
        <v>2488068.062</v>
      </c>
      <c r="CH115" s="71"/>
      <c r="CI115" s="70">
        <f>(CI112-CI113)</f>
        <v>2719221.234</v>
      </c>
      <c r="CJ115" s="71"/>
      <c r="CK115" s="70">
        <f>(CK112-CK113)</f>
        <v>3002110.973</v>
      </c>
      <c r="CL115" s="71"/>
      <c r="CM115" s="70">
        <f>(CM112-CM113)</f>
        <v>3429555.416</v>
      </c>
      <c r="CN115" s="71"/>
      <c r="CO115" s="70">
        <f>(CO112-CO113)</f>
        <v>4049064.628</v>
      </c>
      <c r="CP115" s="71"/>
      <c r="CQ115" s="70">
        <f>(CQ112-CQ113)</f>
        <v>4688420.847</v>
      </c>
      <c r="CR115" s="71"/>
      <c r="CS115" s="70">
        <f>(CS112-CS113)</f>
        <v>5442021.381</v>
      </c>
      <c r="CT115" s="71"/>
      <c r="CU115" s="70">
        <f>(CU112-CU113)</f>
        <v>6122946.957</v>
      </c>
      <c r="CV115" s="71"/>
      <c r="CW115" s="70">
        <f>(CW112-CW113)</f>
        <v>6825640.6</v>
      </c>
      <c r="CX115" s="71"/>
      <c r="CY115" s="70">
        <f>(CY112-CY113)</f>
        <v>7536213.698</v>
      </c>
      <c r="CZ115" s="71"/>
      <c r="DA115" s="70">
        <f>(DA112-DA113)</f>
        <v>8408283.168</v>
      </c>
      <c r="DB115" s="71"/>
      <c r="DC115" s="70">
        <f>(DC112-DC113)</f>
        <v>9283976.149</v>
      </c>
      <c r="DD115" s="71"/>
      <c r="DE115" s="70">
        <f>(DE112-DE113)</f>
        <v>10209524.92</v>
      </c>
      <c r="DF115" s="71"/>
      <c r="DG115" s="70">
        <f>(DG112-DG113)</f>
        <v>11111062.99</v>
      </c>
      <c r="DH115" s="71"/>
      <c r="DI115" s="70">
        <f>(DI112-DI113)</f>
        <v>12093366.03</v>
      </c>
      <c r="DJ115" s="71"/>
      <c r="DK115" s="70">
        <f>(DK112-DK113)</f>
        <v>13105336.99</v>
      </c>
      <c r="DL115" s="71"/>
      <c r="DM115" s="70">
        <f>(DM112-DM113)</f>
        <v>14122777.32</v>
      </c>
      <c r="DN115" s="71"/>
      <c r="DO115" s="70">
        <f>(DO112-DO113)</f>
        <v>15196787.34</v>
      </c>
      <c r="DP115" s="71"/>
      <c r="DQ115" s="70">
        <f>(DQ112-DQ113)</f>
        <v>16303225.84</v>
      </c>
      <c r="DR115" s="71"/>
      <c r="DS115" s="70">
        <f>(DS112-DS113)</f>
        <v>17398698.13</v>
      </c>
      <c r="DT115" s="71"/>
      <c r="DU115" s="72">
        <f>(DU112-DU113)</f>
        <v>18584314.6</v>
      </c>
    </row>
    <row r="116" ht="12.75" customHeight="1">
      <c r="A116" s="20"/>
      <c r="B116" s="20"/>
      <c r="C116" s="20"/>
      <c r="D116" s="1"/>
      <c r="G116" s="73"/>
      <c r="H116" s="73"/>
      <c r="I116" s="73"/>
      <c r="J116" s="73"/>
      <c r="K116" s="73"/>
      <c r="L116" s="73"/>
      <c r="M116" s="73"/>
      <c r="N116" s="73"/>
      <c r="O116" s="73"/>
      <c r="P116" s="73"/>
      <c r="Q116" s="73"/>
      <c r="R116" s="73"/>
      <c r="S116" s="73"/>
      <c r="T116" s="74"/>
      <c r="U116" s="73"/>
      <c r="V116" s="74"/>
      <c r="W116" s="73"/>
      <c r="X116" s="73"/>
      <c r="Y116" s="73"/>
      <c r="Z116" s="73"/>
      <c r="AA116" s="73"/>
      <c r="AB116" s="73"/>
      <c r="AC116" s="73"/>
      <c r="AD116" s="73"/>
      <c r="AE116" s="73"/>
      <c r="AF116" s="73"/>
      <c r="AG116" s="73"/>
      <c r="AH116" s="73"/>
      <c r="AI116" s="73"/>
      <c r="AJ116" s="73"/>
      <c r="AK116" s="73"/>
      <c r="AL116" s="73"/>
      <c r="AM116" s="73"/>
      <c r="AN116" s="73"/>
      <c r="AO116" s="73"/>
      <c r="AP116" s="73"/>
      <c r="AQ116" s="73"/>
      <c r="AR116" s="73"/>
      <c r="AS116" s="73"/>
      <c r="AT116" s="73"/>
      <c r="AU116" s="73"/>
      <c r="AV116" s="73"/>
      <c r="AW116" s="73"/>
      <c r="AX116" s="73"/>
      <c r="AY116" s="73"/>
      <c r="AZ116" s="73"/>
      <c r="BA116" s="73"/>
      <c r="BB116" s="73"/>
      <c r="BC116" s="73"/>
      <c r="BD116" s="73"/>
      <c r="BE116" s="73"/>
      <c r="BF116" s="73"/>
      <c r="BG116" s="73"/>
      <c r="BH116" s="73"/>
      <c r="BI116" s="73"/>
      <c r="BJ116" s="73"/>
      <c r="BK116" s="73"/>
      <c r="BL116" s="73"/>
      <c r="BM116" s="73"/>
      <c r="BO116" s="1"/>
      <c r="BQ116" s="1"/>
      <c r="BS116" s="1"/>
      <c r="BU116" s="1"/>
      <c r="BW116" s="1"/>
      <c r="BY116" s="1"/>
      <c r="CA116" s="1"/>
      <c r="CC116" s="1"/>
      <c r="CE116" s="1"/>
      <c r="CG116" s="1"/>
      <c r="CI116" s="1"/>
      <c r="CK116" s="1"/>
      <c r="CM116" s="1"/>
      <c r="CO116" s="1"/>
      <c r="CQ116" s="1"/>
      <c r="CS116" s="1"/>
      <c r="CU116" s="1"/>
      <c r="CW116" s="1"/>
      <c r="CY116" s="1"/>
      <c r="DA116" s="1"/>
      <c r="DC116" s="1"/>
      <c r="DE116" s="1"/>
      <c r="DG116" s="1"/>
      <c r="DI116" s="1"/>
      <c r="DK116" s="1"/>
      <c r="DM116" s="1"/>
      <c r="DO116" s="1"/>
      <c r="DQ116" s="1"/>
      <c r="DS116" s="1"/>
      <c r="DU116" s="1"/>
    </row>
    <row r="117" ht="12.75" customHeight="1">
      <c r="A117" s="75" t="s">
        <v>332</v>
      </c>
      <c r="B117" s="76"/>
      <c r="C117" s="76"/>
      <c r="D117" s="76"/>
      <c r="E117" s="42"/>
      <c r="F117" s="42"/>
      <c r="G117" s="5">
        <v>2019.0</v>
      </c>
      <c r="H117" s="5"/>
      <c r="I117" s="5">
        <f>(G117+1)</f>
        <v>2020</v>
      </c>
      <c r="J117" s="5"/>
      <c r="K117" s="5">
        <f>(I117+1)</f>
        <v>2021</v>
      </c>
      <c r="L117" s="5"/>
      <c r="M117" s="5">
        <f>(K117+1)</f>
        <v>2022</v>
      </c>
      <c r="N117" s="5"/>
      <c r="O117" s="5">
        <f>(M117+1)</f>
        <v>2023</v>
      </c>
      <c r="P117" s="5"/>
      <c r="Q117" s="5">
        <f>(O117+1)</f>
        <v>2024</v>
      </c>
      <c r="R117" s="5"/>
      <c r="S117" s="5">
        <f>(Q117+1)</f>
        <v>2025</v>
      </c>
      <c r="T117" s="5"/>
      <c r="U117" s="5">
        <f>(S117+1)</f>
        <v>2026</v>
      </c>
      <c r="V117" s="5"/>
      <c r="W117" s="5">
        <f>(U117+1)</f>
        <v>2027</v>
      </c>
      <c r="X117" s="5"/>
      <c r="Y117" s="5">
        <f>(W117+1)</f>
        <v>2028</v>
      </c>
      <c r="Z117" s="5"/>
      <c r="AA117" s="5">
        <f>(Y117+1)</f>
        <v>2029</v>
      </c>
      <c r="AB117" s="5"/>
      <c r="AC117" s="5">
        <f>(AA117+1)</f>
        <v>2030</v>
      </c>
      <c r="AD117" s="5"/>
      <c r="AE117" s="5">
        <f>(AC117+1)</f>
        <v>2031</v>
      </c>
      <c r="AF117" s="5"/>
      <c r="AG117" s="5">
        <f>(AE117+1)</f>
        <v>2032</v>
      </c>
      <c r="AH117" s="5"/>
      <c r="AI117" s="5">
        <f>(AG117+1)</f>
        <v>2033</v>
      </c>
      <c r="AJ117" s="5"/>
      <c r="AK117" s="5">
        <f>(AI117+1)</f>
        <v>2034</v>
      </c>
      <c r="AL117" s="5"/>
      <c r="AM117" s="5">
        <f>(AK117+1)</f>
        <v>2035</v>
      </c>
      <c r="AN117" s="5"/>
      <c r="AO117" s="5">
        <f>(AM117+1)</f>
        <v>2036</v>
      </c>
      <c r="AP117" s="5"/>
      <c r="AQ117" s="5">
        <f>(AO117+1)</f>
        <v>2037</v>
      </c>
      <c r="AR117" s="5"/>
      <c r="AS117" s="5">
        <f>(AQ117+1)</f>
        <v>2038</v>
      </c>
      <c r="AT117" s="5"/>
      <c r="AU117" s="5">
        <f>(AS117+1)</f>
        <v>2039</v>
      </c>
      <c r="AV117" s="5"/>
      <c r="AW117" s="5">
        <f>(AU117+1)</f>
        <v>2040</v>
      </c>
      <c r="AX117" s="5"/>
      <c r="AY117" s="5">
        <f>(AW117+1)</f>
        <v>2041</v>
      </c>
      <c r="AZ117" s="5"/>
      <c r="BA117" s="5">
        <f>(AY117+1)</f>
        <v>2042</v>
      </c>
      <c r="BB117" s="5"/>
      <c r="BC117" s="5">
        <f>(BA117+1)</f>
        <v>2043</v>
      </c>
      <c r="BD117" s="5"/>
      <c r="BE117" s="5">
        <f>(BC117+1)</f>
        <v>2044</v>
      </c>
      <c r="BF117" s="5"/>
      <c r="BG117" s="5">
        <f>(BE117+1)</f>
        <v>2045</v>
      </c>
      <c r="BH117" s="5"/>
      <c r="BI117" s="5">
        <f>(BG117+1)</f>
        <v>2046</v>
      </c>
      <c r="BJ117" s="5"/>
      <c r="BK117" s="5">
        <f>(BI117+1)</f>
        <v>2047</v>
      </c>
      <c r="BL117" s="42"/>
      <c r="BM117" s="5">
        <f>(BK117+1)</f>
        <v>2048</v>
      </c>
      <c r="BN117" s="42"/>
      <c r="BO117" s="5">
        <f>(BM117+1)</f>
        <v>2049</v>
      </c>
      <c r="BP117" s="42"/>
      <c r="BQ117" s="5">
        <f>(BO117+1)</f>
        <v>2050</v>
      </c>
      <c r="BR117" s="42"/>
      <c r="BS117" s="5">
        <f>(BQ117+1)</f>
        <v>2051</v>
      </c>
      <c r="BT117" s="42"/>
      <c r="BU117" s="5">
        <f>(BS117+1)</f>
        <v>2052</v>
      </c>
      <c r="BV117" s="42"/>
      <c r="BW117" s="5">
        <f>(BU117+1)</f>
        <v>2053</v>
      </c>
      <c r="BX117" s="42"/>
      <c r="BY117" s="5">
        <f>(BW117+1)</f>
        <v>2054</v>
      </c>
      <c r="BZ117" s="42"/>
      <c r="CA117" s="5">
        <f>(BY117+1)</f>
        <v>2055</v>
      </c>
      <c r="CB117" s="42"/>
      <c r="CC117" s="5">
        <f>(CA117+1)</f>
        <v>2056</v>
      </c>
      <c r="CD117" s="42"/>
      <c r="CE117" s="5">
        <f>(CC117+1)</f>
        <v>2057</v>
      </c>
      <c r="CF117" s="42"/>
      <c r="CG117" s="5">
        <f>(CE117+1)</f>
        <v>2058</v>
      </c>
      <c r="CH117" s="42"/>
      <c r="CI117" s="5">
        <f>(CG117+1)</f>
        <v>2059</v>
      </c>
      <c r="CJ117" s="42"/>
      <c r="CK117" s="5">
        <f>(CI117+1)</f>
        <v>2060</v>
      </c>
      <c r="CL117" s="42"/>
      <c r="CM117" s="5">
        <f>(CK117+1)</f>
        <v>2061</v>
      </c>
      <c r="CN117" s="42"/>
      <c r="CO117" s="5">
        <f>(CM117+1)</f>
        <v>2062</v>
      </c>
      <c r="CP117" s="42"/>
      <c r="CQ117" s="5">
        <f>(CO117+1)</f>
        <v>2063</v>
      </c>
      <c r="CR117" s="42"/>
      <c r="CS117" s="5">
        <f>(CQ117+1)</f>
        <v>2064</v>
      </c>
      <c r="CT117" s="42"/>
      <c r="CU117" s="5">
        <f>(CS117+1)</f>
        <v>2065</v>
      </c>
      <c r="CV117" s="42"/>
      <c r="CW117" s="5">
        <f>(CU117+1)</f>
        <v>2066</v>
      </c>
      <c r="CX117" s="42"/>
      <c r="CY117" s="5">
        <f>(CW117+1)</f>
        <v>2067</v>
      </c>
      <c r="CZ117" s="42"/>
      <c r="DA117" s="5">
        <f>(CY117+1)</f>
        <v>2068</v>
      </c>
      <c r="DB117" s="42"/>
      <c r="DC117" s="5">
        <f>(DA117+1)</f>
        <v>2069</v>
      </c>
      <c r="DD117" s="42"/>
      <c r="DE117" s="5">
        <f>(DC117+1)</f>
        <v>2070</v>
      </c>
      <c r="DF117" s="42"/>
      <c r="DG117" s="5">
        <f>(DE117+1)</f>
        <v>2071</v>
      </c>
      <c r="DH117" s="42"/>
      <c r="DI117" s="5">
        <f>(DG117+1)</f>
        <v>2072</v>
      </c>
      <c r="DJ117" s="42"/>
      <c r="DK117" s="5">
        <f>(DI117+1)</f>
        <v>2073</v>
      </c>
      <c r="DL117" s="42"/>
      <c r="DM117" s="5">
        <f>(DK117+1)</f>
        <v>2074</v>
      </c>
      <c r="DN117" s="42"/>
      <c r="DO117" s="5">
        <f>(DM117+1)</f>
        <v>2075</v>
      </c>
      <c r="DP117" s="42"/>
      <c r="DQ117" s="5">
        <f>(DO117+1)</f>
        <v>2076</v>
      </c>
      <c r="DR117" s="42"/>
      <c r="DS117" s="5">
        <f>(DQ117+1)</f>
        <v>2077</v>
      </c>
      <c r="DT117" s="42"/>
      <c r="DU117" s="5">
        <f>(DS117+1)</f>
        <v>2078</v>
      </c>
    </row>
    <row r="118" ht="12.75" customHeight="1">
      <c r="A118" s="77" t="s">
        <v>292</v>
      </c>
      <c r="B118" s="20"/>
      <c r="C118" s="20"/>
      <c r="D118" s="1"/>
      <c r="G118" s="1">
        <v>251000.0</v>
      </c>
      <c r="I118" s="1">
        <f>(G124)</f>
        <v>228893.1587</v>
      </c>
      <c r="K118" s="1">
        <f>(I124)</f>
        <v>206175.2222</v>
      </c>
      <c r="M118" s="1">
        <f>(K124)</f>
        <v>185579.7923</v>
      </c>
      <c r="O118" s="1">
        <f>(M124)</f>
        <v>171558.0867</v>
      </c>
      <c r="Q118" s="1">
        <f>(O124)</f>
        <v>157352.587</v>
      </c>
      <c r="S118" s="1">
        <f>(Q124)</f>
        <v>157079.7894</v>
      </c>
      <c r="U118" s="1">
        <f>(S124)</f>
        <v>-11702.61496</v>
      </c>
      <c r="W118" s="1">
        <f>(U124)</f>
        <v>-21989.55438</v>
      </c>
      <c r="Y118" s="1">
        <f>(W124)</f>
        <v>-181107.3849</v>
      </c>
      <c r="AA118" s="1">
        <f>(Y124)</f>
        <v>-215304.6932</v>
      </c>
      <c r="AC118" s="1">
        <f>(AA124)</f>
        <v>-234854.0936</v>
      </c>
      <c r="AE118" s="1">
        <f>(AC124)</f>
        <v>-233018.0189</v>
      </c>
      <c r="AG118" s="1">
        <f>(AE124)</f>
        <v>-239682.4022</v>
      </c>
      <c r="AI118" s="1">
        <f>(AG124)</f>
        <v>-287984.4042</v>
      </c>
      <c r="AK118" s="1">
        <f>(AI124)</f>
        <v>-328109.7022</v>
      </c>
      <c r="AM118" s="1">
        <f>(AK124)</f>
        <v>-321167.8551</v>
      </c>
      <c r="AO118" s="1">
        <f>(AM124)</f>
        <v>-344167.1286</v>
      </c>
      <c r="AQ118" s="1">
        <f>(AO124)</f>
        <v>-358198.2462</v>
      </c>
      <c r="AS118" s="1">
        <f>(AQ124)</f>
        <v>-368983.1334</v>
      </c>
      <c r="AU118" s="1">
        <f>(AS124)</f>
        <v>-313233.6531</v>
      </c>
      <c r="AW118" s="1">
        <f>(AU124)</f>
        <v>-255991.3345</v>
      </c>
      <c r="AY118" s="1">
        <f>(AW124)</f>
        <v>-178209.0922</v>
      </c>
      <c r="BA118" s="1">
        <f>(AY124)</f>
        <v>-150548.786</v>
      </c>
      <c r="BC118" s="1">
        <f>(BA124)</f>
        <v>-89614.38108</v>
      </c>
      <c r="BE118" s="1">
        <f>(BC124)</f>
        <v>-16457.18461</v>
      </c>
      <c r="BG118" s="1">
        <f>(BE124)</f>
        <v>58953.3172</v>
      </c>
      <c r="BI118" s="1">
        <f>(BG124)</f>
        <v>157669.7835</v>
      </c>
      <c r="BK118" s="1">
        <f>(BI124)</f>
        <v>269746.3532</v>
      </c>
      <c r="BM118" s="1">
        <f>(BK124)</f>
        <v>377304.9895</v>
      </c>
      <c r="BO118" s="1">
        <f>(BM124)</f>
        <v>522001.8343</v>
      </c>
      <c r="BQ118" s="1">
        <f>(BO124)</f>
        <v>670925.5191</v>
      </c>
      <c r="BS118" s="1">
        <f>(BQ124)</f>
        <v>834756.2486</v>
      </c>
      <c r="BU118" s="1">
        <f>(BS124)</f>
        <v>1013944.025</v>
      </c>
      <c r="BW118" s="1">
        <f>(BU124)</f>
        <v>1208952.498</v>
      </c>
      <c r="BY118" s="1">
        <f>(BW124)</f>
        <v>1403375.332</v>
      </c>
      <c r="CA118" s="1">
        <f>(BY124)</f>
        <v>1631472.783</v>
      </c>
      <c r="CC118" s="1">
        <f>(CA124)</f>
        <v>1450405.17</v>
      </c>
      <c r="CE118" s="1">
        <f>(CC124)</f>
        <v>1653895.192</v>
      </c>
      <c r="CG118" s="1">
        <f>(CE124)</f>
        <v>1495976.545</v>
      </c>
      <c r="CI118" s="1">
        <f>(CG124)</f>
        <v>1641111.048</v>
      </c>
      <c r="CK118" s="1">
        <f>(CI124)</f>
        <v>1821633.271</v>
      </c>
      <c r="CM118" s="1">
        <f>(CK124)</f>
        <v>2053892.061</v>
      </c>
      <c r="CO118" s="1">
        <f>(CM124)</f>
        <v>2430705.555</v>
      </c>
      <c r="CQ118" s="1">
        <f>(CO124)</f>
        <v>3050214.767</v>
      </c>
      <c r="CS118" s="1">
        <f>(CQ124)</f>
        <v>3689570.986</v>
      </c>
      <c r="CU118" s="1">
        <f>(CS124)</f>
        <v>4443171.52</v>
      </c>
      <c r="CW118" s="1">
        <f>(CU124)</f>
        <v>5124097.096</v>
      </c>
      <c r="CY118" s="1">
        <f>(CW124)</f>
        <v>5826790.739</v>
      </c>
      <c r="DA118" s="1">
        <f>(CY124)</f>
        <v>6537363.837</v>
      </c>
      <c r="DC118" s="1">
        <f>(DA124)</f>
        <v>7409433.307</v>
      </c>
      <c r="DE118" s="1">
        <f>(DC124)</f>
        <v>8285126.288</v>
      </c>
      <c r="DG118" s="1">
        <f>(DE124)</f>
        <v>9210675.054</v>
      </c>
      <c r="DI118" s="1">
        <f>(DG124)</f>
        <v>10112213.13</v>
      </c>
      <c r="DK118" s="1">
        <f>(DI124)</f>
        <v>11094516.17</v>
      </c>
      <c r="DM118" s="1">
        <f>(DK124)</f>
        <v>12106487.13</v>
      </c>
      <c r="DO118" s="1">
        <f>(DM124)</f>
        <v>13123927.46</v>
      </c>
      <c r="DQ118" s="1">
        <f>(DO124)</f>
        <v>14197937.48</v>
      </c>
      <c r="DS118" s="1">
        <f>(DQ124)</f>
        <v>15304375.98</v>
      </c>
      <c r="DU118" s="78">
        <f>(DS124)</f>
        <v>16399848.27</v>
      </c>
    </row>
    <row r="119" ht="12.75" customHeight="1">
      <c r="A119" s="77" t="s">
        <v>294</v>
      </c>
      <c r="B119" s="20"/>
      <c r="C119" s="20"/>
      <c r="D119" s="1"/>
      <c r="G119" s="1">
        <f>(G94)</f>
        <v>15472.1587</v>
      </c>
      <c r="I119" s="1">
        <f>(I94)</f>
        <v>15936.32346</v>
      </c>
      <c r="K119" s="1">
        <f>(K94)</f>
        <v>19165.19796</v>
      </c>
      <c r="M119" s="1">
        <f>(M94)</f>
        <v>19740.1539</v>
      </c>
      <c r="O119" s="1">
        <f>(O94)</f>
        <v>20332.35852</v>
      </c>
      <c r="Q119" s="1">
        <f>(Q94)</f>
        <v>20942.32927</v>
      </c>
      <c r="S119" s="1">
        <f>(S94)</f>
        <v>21570.59915</v>
      </c>
      <c r="U119" s="1">
        <f>(U94)</f>
        <v>22217.71712</v>
      </c>
      <c r="W119" s="1">
        <f>(W94)</f>
        <v>22884.24864</v>
      </c>
      <c r="Y119" s="1">
        <f>(Y94)</f>
        <v>23570.7761</v>
      </c>
      <c r="AA119" s="1">
        <f>(AA94)</f>
        <v>24277.89938</v>
      </c>
      <c r="AC119" s="1">
        <f>(AC94)</f>
        <v>25006.23636</v>
      </c>
      <c r="AE119" s="1">
        <f>(AE94)</f>
        <v>25756.42345</v>
      </c>
      <c r="AG119" s="1">
        <f>(AG94)</f>
        <v>26529.11616</v>
      </c>
      <c r="AI119" s="1">
        <f>(AI94)</f>
        <v>27324.98964</v>
      </c>
      <c r="AK119" s="1">
        <f>(AK94)</f>
        <v>28144.73933</v>
      </c>
      <c r="AM119" s="1">
        <f>(AM94)</f>
        <v>28989.08151</v>
      </c>
      <c r="AO119" s="1">
        <f>(AO94)</f>
        <v>29858.75396</v>
      </c>
      <c r="AQ119" s="1">
        <f>(AQ94)</f>
        <v>30754.51657</v>
      </c>
      <c r="AS119" s="1">
        <f>(AS94)</f>
        <v>31677.15207</v>
      </c>
      <c r="AU119" s="1">
        <f>(AU94)</f>
        <v>32627.46663</v>
      </c>
      <c r="AW119" s="1">
        <f>(AW94)</f>
        <v>33606.29063</v>
      </c>
      <c r="AY119" s="1">
        <f>(AY94)</f>
        <v>34614.47935</v>
      </c>
      <c r="BA119" s="1">
        <f>(BA94)</f>
        <v>35652.91373</v>
      </c>
      <c r="BC119" s="1">
        <f>(BC94)</f>
        <v>36722.50114</v>
      </c>
      <c r="BE119" s="1">
        <f>(BE94)</f>
        <v>37824.17618</v>
      </c>
      <c r="BG119" s="1">
        <f>(BG94)</f>
        <v>38958.90146</v>
      </c>
      <c r="BI119" s="1">
        <f>(BI94)</f>
        <v>40127.66851</v>
      </c>
      <c r="BK119" s="1">
        <f>(BK94)</f>
        <v>41331.49856</v>
      </c>
      <c r="BM119" s="1">
        <f>(BM94)</f>
        <v>42571.44352</v>
      </c>
      <c r="BO119" s="1">
        <f>(BO94)</f>
        <v>43848.58683</v>
      </c>
      <c r="BQ119" s="1">
        <f>(BQ94)</f>
        <v>45164.04443</v>
      </c>
      <c r="BS119" s="1">
        <f>(BS94)</f>
        <v>46518.96576</v>
      </c>
      <c r="BU119" s="1">
        <f>(BU94)</f>
        <v>47914.53474</v>
      </c>
      <c r="BW119" s="1">
        <f>(BW94)</f>
        <v>49351.97078</v>
      </c>
      <c r="BY119" s="1">
        <f>(BY94)</f>
        <v>50832.5299</v>
      </c>
      <c r="CA119" s="1">
        <f>(CA94)</f>
        <v>52357.5058</v>
      </c>
      <c r="CC119" s="1">
        <f>(CC94)</f>
        <v>53928.23097</v>
      </c>
      <c r="CE119" s="1">
        <f>(CE94)</f>
        <v>55546.0779</v>
      </c>
      <c r="CG119" s="1">
        <f>(CG94)</f>
        <v>57212.46024</v>
      </c>
      <c r="CI119" s="1">
        <f>(CI94)</f>
        <v>58928.83405</v>
      </c>
      <c r="CK119" s="1">
        <f>(CK94)</f>
        <v>60696.69907</v>
      </c>
      <c r="CM119" s="1">
        <f>(CM94)</f>
        <v>62517.60004</v>
      </c>
      <c r="CO119" s="1">
        <f>(CO94)</f>
        <v>64393.12804</v>
      </c>
      <c r="CQ119" s="1">
        <f>(CQ94)</f>
        <v>66324.92188</v>
      </c>
      <c r="CS119" s="1">
        <f>(CS94)</f>
        <v>68314.66954</v>
      </c>
      <c r="CU119" s="1">
        <f>(CU94)</f>
        <v>70364.10962</v>
      </c>
      <c r="CW119" s="1">
        <f>(CW94)</f>
        <v>72475.03291</v>
      </c>
      <c r="CY119" s="1">
        <f>(CY94)</f>
        <v>74649.2839</v>
      </c>
      <c r="DA119" s="1">
        <f>(DA94)</f>
        <v>76888.76242</v>
      </c>
      <c r="DC119" s="1">
        <f>(DC94)</f>
        <v>79195.42529</v>
      </c>
      <c r="DE119" s="1">
        <f>(DE94)</f>
        <v>81571.28805</v>
      </c>
      <c r="DG119" s="1">
        <f>(DG94)</f>
        <v>84018.42669</v>
      </c>
      <c r="DI119" s="1">
        <f>(DI94)</f>
        <v>86538.97949</v>
      </c>
      <c r="DK119" s="1">
        <f>(DK94)</f>
        <v>89135.14887</v>
      </c>
      <c r="DM119" s="1">
        <f>(DM94)</f>
        <v>91809.20334</v>
      </c>
      <c r="DO119" s="1">
        <f>(DO94)</f>
        <v>94563.47944</v>
      </c>
      <c r="DQ119" s="1">
        <f>(DQ94)</f>
        <v>97400.38382</v>
      </c>
      <c r="DS119" s="1">
        <f>(DS94)</f>
        <v>100322.3953</v>
      </c>
      <c r="DU119" s="78">
        <f>(DU94)</f>
        <v>103332.0672</v>
      </c>
    </row>
    <row r="120" ht="12.75" customHeight="1">
      <c r="A120" s="77" t="s">
        <v>351</v>
      </c>
      <c r="B120" s="20">
        <v>0.5</v>
      </c>
      <c r="C120" s="20"/>
      <c r="D120" s="1"/>
      <c r="G120" s="1"/>
      <c r="I120" s="1"/>
      <c r="K120" s="1">
        <f>IF(K95/K100&gt;1,((K95-K100)*$B$120),0)</f>
        <v>0</v>
      </c>
      <c r="M120" s="1">
        <f>IF(M95/M100&gt;1,((M95-M100)*$B$120),0)</f>
        <v>7137.117108</v>
      </c>
      <c r="O120" s="1">
        <f>IF(O95/O100&gt;1,((O95-O100)*$B$120),0)</f>
        <v>14488.34773</v>
      </c>
      <c r="Q120" s="1">
        <f>IF(Q95/Q100&gt;1,((Q95-Q100)*$B$120),0)</f>
        <v>22060.11527</v>
      </c>
      <c r="S120" s="1">
        <f>IF(S95/S100&gt;1,((S95-S100)*$B$120),0)</f>
        <v>29859.03583</v>
      </c>
      <c r="U120" s="1">
        <f>IF(U95/U100&gt;1,((U95-U100)*$B$120),0)</f>
        <v>37891.92402</v>
      </c>
      <c r="W120" s="1">
        <f>IF(W95/W100&gt;1,((W95-W100)*$B$120),0)</f>
        <v>46165.79884</v>
      </c>
      <c r="Y120" s="1">
        <f>IF(Y95/Y100&gt;1,((Y95-Y100)*$B$120),0)</f>
        <v>54687.88992</v>
      </c>
      <c r="AA120" s="1">
        <f>IF(AA95/AA100&gt;1,((AA95-AA100)*$B$120),0)</f>
        <v>63465.64372</v>
      </c>
      <c r="AC120" s="1">
        <f>IF(AC95/AC100&gt;1,((AC95-AC100)*$B$120),0)</f>
        <v>72506.73014</v>
      </c>
      <c r="AE120" s="1">
        <f>IF(AE95/AE100&gt;1,((AE95-AE100)*$B$120),0)</f>
        <v>13691.15189</v>
      </c>
      <c r="AG120" s="1">
        <f>IF(AG95/AG100&gt;1,((AG95-AG100)*$B$120),0)</f>
        <v>23207.84048</v>
      </c>
      <c r="AI120" s="1">
        <f>IF(AI95/AI100&gt;1,((AI95-AI100)*$B$120),0)</f>
        <v>33010.02972</v>
      </c>
      <c r="AK120" s="1">
        <f>IF(AK95/AK100&gt;1,((AK95-AK100)*$B$120),0)</f>
        <v>43106.28463</v>
      </c>
      <c r="AM120" s="1">
        <f>IF(AM95/AM100&gt;1,((AM95-AM100)*$B$120),0)</f>
        <v>53505.4272</v>
      </c>
      <c r="AO120" s="1">
        <f>IF(AO95/AO100&gt;1,((AO95-AO100)*$B$120),0)</f>
        <v>64216.54404</v>
      </c>
      <c r="AQ120" s="1">
        <f>IF(AQ95/AQ100&gt;1,((AQ95-AQ100)*$B$120),0)</f>
        <v>75248.99439</v>
      </c>
      <c r="AS120" s="1">
        <f>IF(AS95/AS100&gt;1,((AS95-AS100)*$B$120),0)</f>
        <v>86612.41824</v>
      </c>
      <c r="AU120" s="1">
        <f>IF(AU95/AU100&gt;1,((AU95-AU100)*$B$120),0)</f>
        <v>98316.74481</v>
      </c>
      <c r="AW120" s="1">
        <f>IF(AW95/AW100&gt;1,((AW95-AW100)*$B$120),0)</f>
        <v>110372.2012</v>
      </c>
      <c r="AY120" s="1">
        <f>IF(AY95/AY100&gt;1,((AY95-AY100)*$B$120),0)</f>
        <v>82559.47393</v>
      </c>
      <c r="BA120" s="1">
        <f>IF(BA95/BA100&gt;1,((BA95-BA100)*$B$120),0)</f>
        <v>95349.1076</v>
      </c>
      <c r="BC120" s="1">
        <f>IF(BC95/BC100&gt;1,((BC95-BC100)*$B$120),0)</f>
        <v>108522.4303</v>
      </c>
      <c r="BE120" s="1">
        <f>IF(BE95/BE100&gt;1,((BE95-BE100)*$B$120),0)</f>
        <v>122090.9526</v>
      </c>
      <c r="BG120" s="1">
        <f>IF(BG95/BG100&gt;1,((BG95-BG100)*$B$120),0)</f>
        <v>136066.5306</v>
      </c>
      <c r="BI120" s="1">
        <f>IF(BI95/BI100&gt;1,((BI95-BI100)*$B$120),0)</f>
        <v>150461.376</v>
      </c>
      <c r="BK120" s="1">
        <f>IF(BK95/BK100&gt;1,((BK95-BK100)*$B$120),0)</f>
        <v>165288.0667</v>
      </c>
      <c r="BM120" s="1">
        <f>IF(BM95/BM100&gt;1,((BM95-BM100)*$B$120),0)</f>
        <v>180559.5582</v>
      </c>
      <c r="BO120" s="1">
        <f>IF(BO95/BO100&gt;1,((BO95-BO100)*$B$120),0)</f>
        <v>196289.1944</v>
      </c>
      <c r="BQ120" s="1">
        <f>IF(BQ95/BQ100&gt;1,((BQ95-BQ100)*$B$120),0)</f>
        <v>212490.7196</v>
      </c>
      <c r="BS120" s="1">
        <f>IF(BS95/BS100&gt;1,((BS95-BS100)*$B$120),0)</f>
        <v>229178.2907</v>
      </c>
      <c r="BU120" s="1">
        <f>IF(BU95/BU100&gt;1,((BU95-BU100)*$B$120),0)</f>
        <v>246366.4888</v>
      </c>
      <c r="BW120" s="1">
        <f>IF(BW95/BW100&gt;1,((BW95-BW100)*$B$120),0)</f>
        <v>264070.333</v>
      </c>
      <c r="BY120" s="1">
        <f>IF(BY95/BY100&gt;1,((BY95-BY100)*$B$120),0)</f>
        <v>282305.2924</v>
      </c>
      <c r="CA120" s="1">
        <f>IF(CA95/CA100&gt;1,((CA95-CA100)*$B$120),0)</f>
        <v>301087.3006</v>
      </c>
      <c r="CC120" s="1">
        <f>IF(CC95/CC100&gt;1,((CC95-CC100)*$B$120),0)</f>
        <v>320432.7691</v>
      </c>
      <c r="CE120" s="1">
        <f>IF(CE95/CE100&gt;1,((CE95-CE100)*$B$120),0)</f>
        <v>340358.6016</v>
      </c>
      <c r="CG120" s="1">
        <f>IF(CG95/CG100&gt;1,((CG95-CG100)*$B$120),0)</f>
        <v>360882.2091</v>
      </c>
      <c r="CI120" s="1">
        <f>IF(CI95/CI100&gt;1,((CI95-CI100)*$B$120),0)</f>
        <v>382021.5248</v>
      </c>
      <c r="CK120" s="1">
        <f>IF(CK95/CK100&gt;1,((CK95-CK100)*$B$120),0)</f>
        <v>403795.02</v>
      </c>
      <c r="CM120" s="1">
        <f>IF(CM95/CM100&gt;1,((CM95-CM100)*$B$120),0)</f>
        <v>426221.72</v>
      </c>
      <c r="CO120" s="1">
        <f>IF(CO95/CO100&gt;1,((CO95-CO100)*$B$120),0)</f>
        <v>793082.3692</v>
      </c>
      <c r="CQ120" s="1">
        <f>IF(CQ95/CQ100&gt;1,((CQ95-CQ100)*$B$120),0)</f>
        <v>816874.8553</v>
      </c>
      <c r="CS120" s="1">
        <f>IF(CS95/CS100&gt;1,((CS95-CS100)*$B$120),0)</f>
        <v>841381.116</v>
      </c>
      <c r="CU120" s="1">
        <f>IF(CU95/CU100&gt;1,((CU95-CU100)*$B$120),0)</f>
        <v>866622.5644</v>
      </c>
      <c r="CW120" s="1">
        <f>IF(CW95/CW100&gt;1,((CW95-CW100)*$B$120),0)</f>
        <v>892621.2564</v>
      </c>
      <c r="CY120" s="1">
        <f>IF(CY95/CY100&gt;1,((CY95-CY100)*$B$120),0)</f>
        <v>919399.9091</v>
      </c>
      <c r="DA120" s="1">
        <f>IF(DA95/DA100&gt;1,((DA95-DA100)*$B$120),0)</f>
        <v>946981.9213</v>
      </c>
      <c r="DC120" s="1">
        <f>IF(DC95/DC100&gt;1,((DC95-DC100)*$B$120),0)</f>
        <v>975391.394</v>
      </c>
      <c r="DE120" s="1">
        <f>IF(DE95/DE100&gt;1,((DE95-DE100)*$B$120),0)</f>
        <v>1004653.151</v>
      </c>
      <c r="DG120" s="1">
        <f>IF(DG95/DG100&gt;1,((DG95-DG100)*$B$120),0)</f>
        <v>1034792.76</v>
      </c>
      <c r="DI120" s="1">
        <f>IF(DI95/DI100&gt;1,((DI95-DI100)*$B$120),0)</f>
        <v>1065836.558</v>
      </c>
      <c r="DK120" s="1">
        <f>IF(DK95/DK100&gt;1,((DK95-DK100)*$B$120),0)</f>
        <v>1097811.67</v>
      </c>
      <c r="DM120" s="1">
        <f>IF(DM95/DM100&gt;1,((DM95-DM100)*$B$120),0)</f>
        <v>1130746.035</v>
      </c>
      <c r="DO120" s="1">
        <f>IF(DO95/DO100&gt;1,((DO95-DO100)*$B$120),0)</f>
        <v>1164668.431</v>
      </c>
      <c r="DQ120" s="1">
        <f>IF(DQ95/DQ100&gt;1,((DQ95-DQ100)*$B$120),0)</f>
        <v>1199608.499</v>
      </c>
      <c r="DS120" s="1">
        <f>IF(DS95/DS100&gt;1,((DS95-DS100)*$B$120),0)</f>
        <v>1235596.769</v>
      </c>
      <c r="DU120" s="78">
        <f>IF(DU95/DU100&gt;1,((DU95-DU100)*$B$120),0)</f>
        <v>1272664.687</v>
      </c>
    </row>
    <row r="121" ht="12.75" customHeight="1">
      <c r="A121" s="77" t="s">
        <v>297</v>
      </c>
      <c r="B121" s="20"/>
      <c r="C121" s="20"/>
      <c r="D121" s="1"/>
      <c r="G121" s="1">
        <f>SUM(G118:G120)</f>
        <v>266472.1587</v>
      </c>
      <c r="I121" s="1">
        <f>SUM(I118:I120)</f>
        <v>244829.4822</v>
      </c>
      <c r="J121" s="1"/>
      <c r="K121" s="1">
        <f>SUM(K118:K120)</f>
        <v>225340.4201</v>
      </c>
      <c r="L121" s="1"/>
      <c r="M121" s="1">
        <f>SUM(M118:M120)</f>
        <v>212457.0633</v>
      </c>
      <c r="N121" s="1"/>
      <c r="O121" s="1">
        <f>SUM(O118:O120)</f>
        <v>206378.7929</v>
      </c>
      <c r="P121" s="1"/>
      <c r="Q121" s="1">
        <f>SUM(Q118:Q120)</f>
        <v>200355.0315</v>
      </c>
      <c r="R121" s="1"/>
      <c r="S121" s="1">
        <f>SUM(S118:S120)</f>
        <v>208509.4244</v>
      </c>
      <c r="T121" s="1"/>
      <c r="U121" s="1">
        <f>SUM(U118:U120)</f>
        <v>48407.02618</v>
      </c>
      <c r="V121" s="1"/>
      <c r="W121" s="1">
        <f>SUM(W118:W120)</f>
        <v>47060.4931</v>
      </c>
      <c r="X121" s="1"/>
      <c r="Y121" s="1">
        <f>SUM(Y118:Y120)</f>
        <v>-102848.7189</v>
      </c>
      <c r="Z121" s="1"/>
      <c r="AA121" s="1">
        <f>SUM(AA118:AA120)</f>
        <v>-127561.1501</v>
      </c>
      <c r="AB121" s="1"/>
      <c r="AC121" s="1">
        <f>SUM(AC118:AC120)</f>
        <v>-137341.1271</v>
      </c>
      <c r="AD121" s="1"/>
      <c r="AE121" s="1">
        <f>SUM(AE118:AE120)</f>
        <v>-193570.4436</v>
      </c>
      <c r="AF121" s="1"/>
      <c r="AG121" s="1">
        <f>SUM(AG118:AG120)</f>
        <v>-189945.4456</v>
      </c>
      <c r="AH121" s="1"/>
      <c r="AI121" s="1">
        <f>SUM(AI118:AI120)</f>
        <v>-227649.3848</v>
      </c>
      <c r="AJ121" s="1"/>
      <c r="AK121" s="1">
        <f>SUM(AK118:AK120)</f>
        <v>-256858.6782</v>
      </c>
      <c r="AL121" s="1"/>
      <c r="AM121" s="1">
        <f>SUM(AM118:AM120)</f>
        <v>-238673.3464</v>
      </c>
      <c r="AN121" s="1"/>
      <c r="AO121" s="1">
        <f>SUM(AO118:AO120)</f>
        <v>-250091.8306</v>
      </c>
      <c r="AP121" s="1"/>
      <c r="AQ121" s="1">
        <f>SUM(AQ118:AQ120)</f>
        <v>-252194.7353</v>
      </c>
      <c r="AR121" s="1"/>
      <c r="AS121" s="1">
        <f>SUM(AS118:AS120)</f>
        <v>-250693.5631</v>
      </c>
      <c r="AT121" s="1"/>
      <c r="AU121" s="1">
        <f>SUM(AU118:AU120)</f>
        <v>-182289.4417</v>
      </c>
      <c r="AV121" s="1"/>
      <c r="AW121" s="1">
        <f>SUM(AW118:AW120)</f>
        <v>-112012.8427</v>
      </c>
      <c r="AX121" s="1"/>
      <c r="AY121" s="1">
        <f>SUM(AY118:AY120)</f>
        <v>-61035.13892</v>
      </c>
      <c r="AZ121" s="1"/>
      <c r="BA121" s="1">
        <f>SUM(BA118:BA120)</f>
        <v>-19546.76463</v>
      </c>
      <c r="BB121" s="1"/>
      <c r="BC121" s="1">
        <f>SUM(BC118:BC120)</f>
        <v>55630.55033</v>
      </c>
      <c r="BD121" s="1"/>
      <c r="BE121" s="1">
        <f>SUM(BE118:BE120)</f>
        <v>143457.9442</v>
      </c>
      <c r="BF121" s="1"/>
      <c r="BG121" s="1">
        <f>SUM(BG118:BG120)</f>
        <v>233978.7493</v>
      </c>
      <c r="BH121" s="1"/>
      <c r="BI121" s="1">
        <f>SUM(BI118:BI120)</f>
        <v>348258.828</v>
      </c>
      <c r="BJ121" s="1"/>
      <c r="BK121" s="1">
        <f>SUM(BK118:BK120)</f>
        <v>476365.9185</v>
      </c>
      <c r="BL121" s="1"/>
      <c r="BM121" s="1">
        <f>SUM(BM118:BM120)</f>
        <v>600435.9912</v>
      </c>
      <c r="BN121" s="1"/>
      <c r="BO121" s="1">
        <f>SUM(BO118:BO120)</f>
        <v>762139.6155</v>
      </c>
      <c r="BP121" s="1"/>
      <c r="BQ121" s="1">
        <f>SUM(BQ118:BQ120)</f>
        <v>928580.2832</v>
      </c>
      <c r="BR121" s="1"/>
      <c r="BS121" s="1">
        <f>SUM(BS118:BS120)</f>
        <v>1110453.505</v>
      </c>
      <c r="BT121" s="1"/>
      <c r="BU121" s="1">
        <f>SUM(BU118:BU120)</f>
        <v>1308225.049</v>
      </c>
      <c r="BV121" s="1"/>
      <c r="BW121" s="1">
        <f>SUM(BW118:BW120)</f>
        <v>1522374.802</v>
      </c>
      <c r="BX121" s="1"/>
      <c r="BY121" s="1">
        <f>SUM(BY118:BY120)</f>
        <v>1736513.154</v>
      </c>
      <c r="BZ121" s="1"/>
      <c r="CA121" s="1">
        <f>SUM(CA118:CA120)</f>
        <v>1984917.589</v>
      </c>
      <c r="CB121" s="1"/>
      <c r="CC121" s="1">
        <f>SUM(CC118:CC120)</f>
        <v>1824766.171</v>
      </c>
      <c r="CD121" s="1"/>
      <c r="CE121" s="1">
        <f>SUM(CE118:CE120)</f>
        <v>2049799.872</v>
      </c>
      <c r="CF121" s="1"/>
      <c r="CG121" s="1">
        <f>SUM(CG118:CG120)</f>
        <v>1914071.214</v>
      </c>
      <c r="CH121" s="1"/>
      <c r="CI121" s="1">
        <f>SUM(CI118:CI120)</f>
        <v>2082061.407</v>
      </c>
      <c r="CJ121" s="1"/>
      <c r="CK121" s="1">
        <f>SUM(CK118:CK120)</f>
        <v>2286124.99</v>
      </c>
      <c r="CL121" s="1"/>
      <c r="CM121" s="1">
        <f>SUM(CM118:CM120)</f>
        <v>2542631.382</v>
      </c>
      <c r="CN121" s="1"/>
      <c r="CO121" s="1">
        <f>SUM(CO118:CO120)</f>
        <v>3288181.052</v>
      </c>
      <c r="CP121" s="1"/>
      <c r="CQ121" s="1">
        <f>SUM(CQ118:CQ120)</f>
        <v>3933414.544</v>
      </c>
      <c r="CR121" s="1"/>
      <c r="CS121" s="1">
        <f>SUM(CS118:CS120)</f>
        <v>4599266.772</v>
      </c>
      <c r="CT121" s="1"/>
      <c r="CU121" s="1">
        <f>SUM(CU118:CU120)</f>
        <v>5380158.194</v>
      </c>
      <c r="CV121" s="1"/>
      <c r="CW121" s="1">
        <f>SUM(CW118:CW120)</f>
        <v>6089193.385</v>
      </c>
      <c r="CX121" s="1"/>
      <c r="CY121" s="1">
        <f>SUM(CY118:CY120)</f>
        <v>6820839.932</v>
      </c>
      <c r="CZ121" s="1"/>
      <c r="DA121" s="1">
        <f>SUM(DA118:DA120)</f>
        <v>7561234.52</v>
      </c>
      <c r="DB121" s="1"/>
      <c r="DC121" s="1">
        <f>SUM(DC118:DC120)</f>
        <v>8464020.126</v>
      </c>
      <c r="DD121" s="1"/>
      <c r="DE121" s="1">
        <f>SUM(DE118:DE120)</f>
        <v>9371350.727</v>
      </c>
      <c r="DF121" s="1"/>
      <c r="DG121" s="1">
        <f>SUM(DG118:DG120)</f>
        <v>10329486.24</v>
      </c>
      <c r="DH121" s="1"/>
      <c r="DI121" s="1">
        <f>SUM(DI118:DI120)</f>
        <v>11264588.66</v>
      </c>
      <c r="DJ121" s="1"/>
      <c r="DK121" s="1">
        <f>SUM(DK118:DK120)</f>
        <v>12281462.99</v>
      </c>
      <c r="DL121" s="1"/>
      <c r="DM121" s="1">
        <f>SUM(DM118:DM120)</f>
        <v>13329042.37</v>
      </c>
      <c r="DN121" s="1"/>
      <c r="DO121" s="1">
        <f>SUM(DO118:DO120)</f>
        <v>14383159.37</v>
      </c>
      <c r="DP121" s="1"/>
      <c r="DQ121" s="1">
        <f>SUM(DQ118:DQ120)</f>
        <v>15494946.36</v>
      </c>
      <c r="DR121" s="1"/>
      <c r="DS121" s="1">
        <f>SUM(DS118:DS120)</f>
        <v>16640295.15</v>
      </c>
      <c r="DT121" s="1"/>
      <c r="DU121" s="78">
        <f>SUM(DU118:DU120)</f>
        <v>17775845.02</v>
      </c>
    </row>
    <row r="122" ht="12.75" customHeight="1">
      <c r="A122" s="77" t="s">
        <v>298</v>
      </c>
      <c r="B122" s="20"/>
      <c r="C122" s="20"/>
      <c r="D122" s="1"/>
      <c r="G122" s="67">
        <v>37579.0</v>
      </c>
      <c r="H122" s="67">
        <v>0.0</v>
      </c>
      <c r="I122" s="67">
        <v>38654.26000000001</v>
      </c>
      <c r="J122" s="67">
        <v>0.0</v>
      </c>
      <c r="K122" s="67">
        <v>39760.6278</v>
      </c>
      <c r="L122" s="67">
        <v>0.0</v>
      </c>
      <c r="M122" s="67">
        <v>40898.976634</v>
      </c>
      <c r="N122" s="67">
        <v>0.0</v>
      </c>
      <c r="O122" s="67">
        <v>49026.20593302</v>
      </c>
      <c r="P122" s="67">
        <v>0.0</v>
      </c>
      <c r="Q122" s="67">
        <v>43275.2421110106</v>
      </c>
      <c r="R122" s="67">
        <v>0.0</v>
      </c>
      <c r="S122" s="67">
        <v>220212.0393743409</v>
      </c>
      <c r="T122" s="79"/>
      <c r="U122" s="67">
        <v>70396.58055557113</v>
      </c>
      <c r="V122" s="79"/>
      <c r="W122" s="67">
        <v>228167.87797223832</v>
      </c>
      <c r="X122" s="67">
        <v>0.0</v>
      </c>
      <c r="Y122" s="67">
        <v>112455.9743114054</v>
      </c>
      <c r="Z122" s="67"/>
      <c r="AA122" s="67">
        <v>107292.9435407476</v>
      </c>
      <c r="AB122" s="67"/>
      <c r="AC122" s="67">
        <v>95676.89184697</v>
      </c>
      <c r="AD122" s="67"/>
      <c r="AE122" s="67">
        <v>46111.95860237914</v>
      </c>
      <c r="AF122" s="67"/>
      <c r="AG122" s="67">
        <v>98038.95860237912</v>
      </c>
      <c r="AH122" s="67">
        <v>0.0</v>
      </c>
      <c r="AI122" s="67">
        <v>100460.3173604505</v>
      </c>
      <c r="AJ122" s="67">
        <v>0.0</v>
      </c>
      <c r="AK122" s="67">
        <v>64309.17688126402</v>
      </c>
      <c r="AL122" s="67">
        <v>0.0</v>
      </c>
      <c r="AM122" s="67">
        <v>105493.782187702</v>
      </c>
      <c r="AN122" s="67">
        <v>0.0</v>
      </c>
      <c r="AO122" s="67">
        <v>108106.41565333301</v>
      </c>
      <c r="AP122" s="67">
        <v>0.0</v>
      </c>
      <c r="AQ122" s="67">
        <v>116788.39812293301</v>
      </c>
      <c r="AR122" s="67">
        <v>0.0</v>
      </c>
      <c r="AS122" s="67">
        <v>62540.09006662099</v>
      </c>
      <c r="AT122" s="67">
        <v>0.0</v>
      </c>
      <c r="AU122" s="67">
        <v>73701.89276861964</v>
      </c>
      <c r="AV122" s="67">
        <v>0.0</v>
      </c>
      <c r="AW122" s="67">
        <v>66196.24955167822</v>
      </c>
      <c r="AX122" s="67">
        <v>0.0</v>
      </c>
      <c r="AY122" s="67">
        <v>89513.64703822858</v>
      </c>
      <c r="AZ122" s="67">
        <v>0.0</v>
      </c>
      <c r="BA122" s="67">
        <v>70067.6164493754</v>
      </c>
      <c r="BB122" s="67">
        <v>0.0</v>
      </c>
      <c r="BC122" s="67">
        <v>72087.73494285668</v>
      </c>
      <c r="BD122" s="67">
        <v>0.0</v>
      </c>
      <c r="BE122" s="67">
        <v>84504.6269911424</v>
      </c>
      <c r="BF122" s="67">
        <v>0.0</v>
      </c>
      <c r="BG122" s="67">
        <v>76308.96580087667</v>
      </c>
      <c r="BH122" s="67">
        <v>0.0</v>
      </c>
      <c r="BI122" s="67">
        <v>78512.47477490298</v>
      </c>
      <c r="BJ122" s="67">
        <v>0.0</v>
      </c>
      <c r="BK122" s="67">
        <v>99060.92901815004</v>
      </c>
      <c r="BL122" s="67">
        <v>0.0</v>
      </c>
      <c r="BM122" s="67">
        <v>78434.15688869458</v>
      </c>
      <c r="BO122" s="1">
        <f>(G122*$BM$2)</f>
        <v>91214.0964</v>
      </c>
      <c r="BQ122" s="1">
        <f>(I122*$BM$2)</f>
        <v>93824.03465</v>
      </c>
      <c r="BS122" s="1">
        <f>(K122*$BM$2)</f>
        <v>96509.47969</v>
      </c>
      <c r="BU122" s="1">
        <f>(M122*$BM$2)</f>
        <v>99272.55109</v>
      </c>
      <c r="BW122" s="1">
        <f>(O122*$BM$2)</f>
        <v>118999.4698</v>
      </c>
      <c r="BY122" s="1">
        <f>(Q122*$BM$2)</f>
        <v>105040.3711</v>
      </c>
      <c r="CA122" s="1">
        <f>(S122*$BM$2)</f>
        <v>534512.4189</v>
      </c>
      <c r="CC122" s="1">
        <f>(U122*$BM$2)</f>
        <v>170870.9781</v>
      </c>
      <c r="CE122" s="1">
        <f>(W122*$BM$2)</f>
        <v>553823.3273</v>
      </c>
      <c r="CG122" s="1">
        <f>(Y122*$BM$2)</f>
        <v>272960.1661</v>
      </c>
      <c r="CI122" s="1">
        <f>(AA122*$BM$2)</f>
        <v>260428.1353</v>
      </c>
      <c r="CK122" s="1">
        <f>(AC122*$BM$2)</f>
        <v>232232.9289</v>
      </c>
      <c r="CM122" s="1">
        <f>(AE122*$BM$2)</f>
        <v>111925.8266</v>
      </c>
      <c r="CO122" s="1">
        <f>(AG122*$BM$2)</f>
        <v>237966.2849</v>
      </c>
      <c r="CQ122" s="1">
        <f>(AI122*$BM$2)</f>
        <v>243843.5582</v>
      </c>
      <c r="CS122" s="1">
        <f>(AK122*$BM$2)</f>
        <v>156095.2516</v>
      </c>
      <c r="CU122" s="1">
        <f>(AM122*$BM$2)</f>
        <v>256061.0984</v>
      </c>
      <c r="CW122" s="1">
        <f>(AO122*$BM$2)</f>
        <v>262402.6456</v>
      </c>
      <c r="CY122" s="1">
        <f>(AQ122*$BM$2)</f>
        <v>283476.0958</v>
      </c>
      <c r="DA122" s="1">
        <f>(AS122*$BM$2)</f>
        <v>151801.2136</v>
      </c>
      <c r="DC122" s="1">
        <f>(AU122*$BM$2)</f>
        <v>178893.8384</v>
      </c>
      <c r="DE122" s="1">
        <f>(AW122*$BM$2)</f>
        <v>160675.6723</v>
      </c>
      <c r="DG122" s="1">
        <f>(AY122*$BM$2)</f>
        <v>217273.1161</v>
      </c>
      <c r="DI122" s="1">
        <f>(BA122*$BM$2)</f>
        <v>170072.4959</v>
      </c>
      <c r="DK122" s="1">
        <f>(BC122*$BM$2)</f>
        <v>174975.8537</v>
      </c>
      <c r="DM122" s="1">
        <f>(BE122*$BM$2)</f>
        <v>205114.9097</v>
      </c>
      <c r="DO122" s="1">
        <f>(BG122*$BM$2)</f>
        <v>185221.8889</v>
      </c>
      <c r="DQ122" s="1">
        <f>(BI122*$BM$2)</f>
        <v>190570.3835</v>
      </c>
      <c r="DS122" s="1">
        <f>(BK122*$BM$2)</f>
        <v>240446.8754</v>
      </c>
      <c r="DU122" s="78">
        <f>(BM122*$BM$2)</f>
        <v>190380.2855</v>
      </c>
    </row>
    <row r="123" ht="12.75" customHeight="1">
      <c r="A123" s="77" t="s">
        <v>300</v>
      </c>
      <c r="B123" s="20"/>
      <c r="C123" s="20"/>
      <c r="D123" s="1"/>
      <c r="G123" s="1"/>
      <c r="I123" s="1"/>
      <c r="K123" s="1"/>
      <c r="M123" s="1"/>
      <c r="Q123" s="1"/>
      <c r="S123" s="1"/>
      <c r="U123" s="1"/>
      <c r="W123" s="1"/>
      <c r="Y123" s="1"/>
      <c r="AA123" s="1"/>
      <c r="AC123" s="1"/>
      <c r="AE123" s="1"/>
      <c r="AG123" s="1"/>
      <c r="AI123" s="1"/>
      <c r="AK123" s="1"/>
      <c r="AM123" s="1"/>
      <c r="AO123" s="1" t="str">
        <f>IF(B146&gt;0,B171,0)</f>
        <v/>
      </c>
      <c r="AQ123" s="1"/>
      <c r="AS123" s="1"/>
      <c r="AU123" s="1"/>
      <c r="AW123" s="1"/>
      <c r="AY123" s="1"/>
      <c r="BA123" s="1"/>
      <c r="BC123" s="1"/>
      <c r="BE123" s="1"/>
      <c r="BG123" s="1"/>
      <c r="BI123" s="1"/>
      <c r="BK123" s="1"/>
      <c r="BM123" s="1"/>
      <c r="BO123" s="1"/>
      <c r="BQ123" s="1"/>
      <c r="BS123" s="1">
        <f>IF(AO123&gt;1,(AO123*1.3),0)</f>
        <v>0</v>
      </c>
      <c r="BU123" s="1"/>
      <c r="BW123" s="1"/>
      <c r="BY123" s="1"/>
      <c r="CA123" s="1"/>
      <c r="CC123" s="1"/>
      <c r="CE123" s="1"/>
      <c r="CG123" s="1"/>
      <c r="CI123" s="1"/>
      <c r="CK123" s="1"/>
      <c r="CM123" s="1"/>
      <c r="CO123" s="1"/>
      <c r="CQ123" s="1"/>
      <c r="CS123" s="1"/>
      <c r="CU123" s="1"/>
      <c r="CW123" s="1">
        <f>IF(BS123&gt;1,(BS123*1.3),0)</f>
        <v>0</v>
      </c>
      <c r="CY123" s="1"/>
      <c r="DA123" s="1"/>
      <c r="DC123" s="1"/>
      <c r="DE123" s="1"/>
      <c r="DG123" s="1"/>
      <c r="DI123" s="1"/>
      <c r="DK123" s="1"/>
      <c r="DM123" s="1"/>
      <c r="DO123" s="1"/>
      <c r="DQ123" s="1"/>
      <c r="DS123" s="1"/>
      <c r="DU123" s="78"/>
    </row>
    <row r="124" ht="12.75" customHeight="1">
      <c r="A124" s="81" t="s">
        <v>301</v>
      </c>
      <c r="B124" s="82"/>
      <c r="C124" s="82"/>
      <c r="D124" s="83"/>
      <c r="E124" s="84"/>
      <c r="F124" s="84"/>
      <c r="G124" s="83">
        <f>(G121-G122)</f>
        <v>228893.1587</v>
      </c>
      <c r="H124" s="84"/>
      <c r="I124" s="83">
        <f>(I121-I122)</f>
        <v>206175.2222</v>
      </c>
      <c r="J124" s="84"/>
      <c r="K124" s="83">
        <f>(K121-K122)</f>
        <v>185579.7923</v>
      </c>
      <c r="L124" s="84"/>
      <c r="M124" s="83">
        <f>(M121-M122)</f>
        <v>171558.0867</v>
      </c>
      <c r="N124" s="84"/>
      <c r="O124" s="83">
        <f>(O121-O122)</f>
        <v>157352.587</v>
      </c>
      <c r="P124" s="84"/>
      <c r="Q124" s="83">
        <f>(Q121-Q122)</f>
        <v>157079.7894</v>
      </c>
      <c r="R124" s="84"/>
      <c r="S124" s="83">
        <f>(S121-S122)</f>
        <v>-11702.61496</v>
      </c>
      <c r="T124" s="84"/>
      <c r="U124" s="83">
        <f>(U121-U122)</f>
        <v>-21989.55438</v>
      </c>
      <c r="V124" s="84"/>
      <c r="W124" s="83">
        <f>(W121-W122)</f>
        <v>-181107.3849</v>
      </c>
      <c r="X124" s="84"/>
      <c r="Y124" s="83">
        <f>(Y121-Y122)</f>
        <v>-215304.6932</v>
      </c>
      <c r="Z124" s="84"/>
      <c r="AA124" s="83">
        <f>(AA121-AA122)</f>
        <v>-234854.0936</v>
      </c>
      <c r="AB124" s="84"/>
      <c r="AC124" s="83">
        <f>(AC121-AC122)</f>
        <v>-233018.0189</v>
      </c>
      <c r="AD124" s="84"/>
      <c r="AE124" s="83">
        <f>(AE121-AE122)</f>
        <v>-239682.4022</v>
      </c>
      <c r="AF124" s="84"/>
      <c r="AG124" s="83">
        <f>(AG121-AG122)</f>
        <v>-287984.4042</v>
      </c>
      <c r="AH124" s="84"/>
      <c r="AI124" s="83">
        <f>(AI121-AI122)</f>
        <v>-328109.7022</v>
      </c>
      <c r="AJ124" s="84"/>
      <c r="AK124" s="83">
        <f>(AK121-AK122)</f>
        <v>-321167.8551</v>
      </c>
      <c r="AL124" s="84"/>
      <c r="AM124" s="83">
        <f>(AM121-AM122)</f>
        <v>-344167.1286</v>
      </c>
      <c r="AN124" s="84"/>
      <c r="AO124" s="83">
        <f>(AO121-AO122)</f>
        <v>-358198.2462</v>
      </c>
      <c r="AP124" s="84"/>
      <c r="AQ124" s="83">
        <f>(AQ121-AQ122)</f>
        <v>-368983.1334</v>
      </c>
      <c r="AR124" s="84"/>
      <c r="AS124" s="83">
        <f>(AS121-AS122)</f>
        <v>-313233.6531</v>
      </c>
      <c r="AT124" s="84"/>
      <c r="AU124" s="83">
        <f>(AU121-AU122)</f>
        <v>-255991.3345</v>
      </c>
      <c r="AV124" s="84"/>
      <c r="AW124" s="83">
        <f>(AW121-AW122)</f>
        <v>-178209.0922</v>
      </c>
      <c r="AX124" s="84"/>
      <c r="AY124" s="83">
        <f>(AY121-AY122)</f>
        <v>-150548.786</v>
      </c>
      <c r="AZ124" s="84"/>
      <c r="BA124" s="83">
        <f>(BA121-BA122)</f>
        <v>-89614.38108</v>
      </c>
      <c r="BB124" s="84"/>
      <c r="BC124" s="83">
        <f>(BC121-BC122)</f>
        <v>-16457.18461</v>
      </c>
      <c r="BD124" s="84"/>
      <c r="BE124" s="83">
        <f>(BE121-BE122)</f>
        <v>58953.3172</v>
      </c>
      <c r="BF124" s="84"/>
      <c r="BG124" s="83">
        <f>(BG121-BG122)</f>
        <v>157669.7835</v>
      </c>
      <c r="BH124" s="84"/>
      <c r="BI124" s="83">
        <f>(BI121-BI122)</f>
        <v>269746.3532</v>
      </c>
      <c r="BJ124" s="84"/>
      <c r="BK124" s="83">
        <f>(BK121-BK122)</f>
        <v>377304.9895</v>
      </c>
      <c r="BL124" s="84"/>
      <c r="BM124" s="83">
        <f>(BM121-BM122)</f>
        <v>522001.8343</v>
      </c>
      <c r="BN124" s="84"/>
      <c r="BO124" s="83">
        <f>(BO121-BO122)</f>
        <v>670925.5191</v>
      </c>
      <c r="BP124" s="84"/>
      <c r="BQ124" s="83">
        <f>(BQ121-BQ122)</f>
        <v>834756.2486</v>
      </c>
      <c r="BR124" s="84"/>
      <c r="BS124" s="83">
        <f>(BS121-BS122)</f>
        <v>1013944.025</v>
      </c>
      <c r="BT124" s="84"/>
      <c r="BU124" s="83">
        <f>(BU121-BU122)</f>
        <v>1208952.498</v>
      </c>
      <c r="BV124" s="84"/>
      <c r="BW124" s="83">
        <f>(BW121-BW122)</f>
        <v>1403375.332</v>
      </c>
      <c r="BX124" s="84"/>
      <c r="BY124" s="83">
        <f>(BY121-BY122)</f>
        <v>1631472.783</v>
      </c>
      <c r="BZ124" s="84"/>
      <c r="CA124" s="83">
        <f>(CA121-CA122)</f>
        <v>1450405.17</v>
      </c>
      <c r="CB124" s="84"/>
      <c r="CC124" s="83">
        <f>(CC121-CC122)</f>
        <v>1653895.192</v>
      </c>
      <c r="CD124" s="84"/>
      <c r="CE124" s="83">
        <f>(CE121-CE122)</f>
        <v>1495976.545</v>
      </c>
      <c r="CF124" s="84"/>
      <c r="CG124" s="83">
        <f>(CG121-CG122)</f>
        <v>1641111.048</v>
      </c>
      <c r="CH124" s="84"/>
      <c r="CI124" s="83">
        <f>(CI121-CI122)</f>
        <v>1821633.271</v>
      </c>
      <c r="CJ124" s="84"/>
      <c r="CK124" s="83">
        <f>(CK121-CK122)</f>
        <v>2053892.061</v>
      </c>
      <c r="CL124" s="84"/>
      <c r="CM124" s="83">
        <f>(CM121-CM122)</f>
        <v>2430705.555</v>
      </c>
      <c r="CN124" s="84"/>
      <c r="CO124" s="83">
        <f>(CO121-CO122)</f>
        <v>3050214.767</v>
      </c>
      <c r="CP124" s="84"/>
      <c r="CQ124" s="83">
        <f>(CQ121-CQ122)</f>
        <v>3689570.986</v>
      </c>
      <c r="CR124" s="84"/>
      <c r="CS124" s="83">
        <f>(CS121-CS122)</f>
        <v>4443171.52</v>
      </c>
      <c r="CT124" s="84"/>
      <c r="CU124" s="83">
        <f>(CU121-CU122)</f>
        <v>5124097.096</v>
      </c>
      <c r="CV124" s="84"/>
      <c r="CW124" s="83">
        <f>(CW121-CW122)</f>
        <v>5826790.739</v>
      </c>
      <c r="CX124" s="84"/>
      <c r="CY124" s="83">
        <f>(CY121-CY122)</f>
        <v>6537363.837</v>
      </c>
      <c r="CZ124" s="84"/>
      <c r="DA124" s="83">
        <f>(DA121-DA122)</f>
        <v>7409433.307</v>
      </c>
      <c r="DB124" s="84"/>
      <c r="DC124" s="83">
        <f>(DC121-DC122)</f>
        <v>8285126.288</v>
      </c>
      <c r="DD124" s="84"/>
      <c r="DE124" s="83">
        <f>(DE121-DE122)</f>
        <v>9210675.054</v>
      </c>
      <c r="DF124" s="84"/>
      <c r="DG124" s="83">
        <f>(DG121-DG122)</f>
        <v>10112213.13</v>
      </c>
      <c r="DH124" s="84"/>
      <c r="DI124" s="83">
        <f>(DI121-DI122)</f>
        <v>11094516.17</v>
      </c>
      <c r="DJ124" s="84"/>
      <c r="DK124" s="83">
        <f>(DK121-DK122)</f>
        <v>12106487.13</v>
      </c>
      <c r="DL124" s="84"/>
      <c r="DM124" s="83">
        <f>(DM121-DM122)</f>
        <v>13123927.46</v>
      </c>
      <c r="DN124" s="84"/>
      <c r="DO124" s="83">
        <f>(DO121-DO122)</f>
        <v>14197937.48</v>
      </c>
      <c r="DP124" s="84"/>
      <c r="DQ124" s="83">
        <f>(DQ121-DQ122)</f>
        <v>15304375.98</v>
      </c>
      <c r="DR124" s="84"/>
      <c r="DS124" s="83">
        <f>(DS121-DS122)</f>
        <v>16399848.27</v>
      </c>
      <c r="DT124" s="84"/>
      <c r="DU124" s="85">
        <f>(DU121-DU122)</f>
        <v>17585464.74</v>
      </c>
    </row>
    <row r="125" ht="12.75" customHeight="1">
      <c r="A125" s="20"/>
      <c r="B125" s="20"/>
      <c r="C125" s="20"/>
      <c r="D125" s="20"/>
      <c r="G125" s="20"/>
      <c r="I125" s="20"/>
      <c r="K125" s="20"/>
      <c r="M125" s="20"/>
      <c r="O125" s="20"/>
      <c r="Q125" s="20"/>
      <c r="S125" s="20"/>
      <c r="U125" s="20"/>
      <c r="W125" s="20"/>
      <c r="Y125" s="20"/>
      <c r="AA125" s="20"/>
      <c r="AC125" s="20"/>
      <c r="AE125" s="20"/>
      <c r="AG125" s="20"/>
      <c r="AI125" s="20"/>
      <c r="AK125" s="20"/>
      <c r="AM125" s="20"/>
      <c r="AO125" s="20"/>
      <c r="AQ125" s="20"/>
      <c r="AS125" s="20"/>
      <c r="AU125" s="20"/>
      <c r="AW125" s="20"/>
      <c r="AY125" s="20"/>
      <c r="BA125" s="20"/>
      <c r="BC125" s="20"/>
      <c r="BE125" s="20"/>
      <c r="BG125" s="20"/>
      <c r="BI125" s="20"/>
      <c r="BK125" s="20"/>
      <c r="BM125" s="20"/>
      <c r="BO125" s="20"/>
      <c r="BQ125" s="20"/>
      <c r="BS125" s="20"/>
      <c r="BU125" s="20"/>
      <c r="BW125" s="20"/>
      <c r="BY125" s="20"/>
      <c r="CA125" s="20"/>
      <c r="CC125" s="20"/>
      <c r="CE125" s="20"/>
      <c r="CG125" s="20"/>
      <c r="CI125" s="20"/>
      <c r="CK125" s="20"/>
      <c r="CM125" s="20"/>
      <c r="CO125" s="20"/>
      <c r="CQ125" s="20"/>
      <c r="CS125" s="20"/>
      <c r="CU125" s="20"/>
      <c r="CW125" s="20"/>
      <c r="CY125" s="20"/>
      <c r="DA125" s="20"/>
      <c r="DC125" s="20"/>
      <c r="DE125" s="20"/>
      <c r="DG125" s="20"/>
      <c r="DI125" s="20"/>
      <c r="DK125" s="20"/>
      <c r="DM125" s="20"/>
      <c r="DO125" s="20"/>
      <c r="DQ125" s="20"/>
      <c r="DS125" s="20"/>
      <c r="DU125" s="20"/>
    </row>
    <row r="126" ht="12.75" customHeight="1">
      <c r="A126" s="20"/>
      <c r="B126" s="76"/>
      <c r="C126" s="76"/>
      <c r="D126" s="76"/>
      <c r="E126" s="42"/>
      <c r="F126" s="42"/>
      <c r="G126" s="5">
        <v>2019.0</v>
      </c>
      <c r="H126" s="5"/>
      <c r="I126" s="5">
        <f>(G126+1)</f>
        <v>2020</v>
      </c>
      <c r="J126" s="5"/>
      <c r="K126" s="5">
        <f>(I126+1)</f>
        <v>2021</v>
      </c>
      <c r="L126" s="5"/>
      <c r="M126" s="5">
        <f>(K126+1)</f>
        <v>2022</v>
      </c>
      <c r="N126" s="5"/>
      <c r="O126" s="5">
        <f>(M126+1)</f>
        <v>2023</v>
      </c>
      <c r="P126" s="5"/>
      <c r="Q126" s="5">
        <f>(O126+1)</f>
        <v>2024</v>
      </c>
      <c r="R126" s="5"/>
      <c r="S126" s="5">
        <f>(Q126+1)</f>
        <v>2025</v>
      </c>
      <c r="T126" s="5"/>
      <c r="U126" s="5">
        <f>(S126+1)</f>
        <v>2026</v>
      </c>
      <c r="V126" s="5"/>
      <c r="W126" s="5">
        <f>(U126+1)</f>
        <v>2027</v>
      </c>
      <c r="X126" s="5"/>
      <c r="Y126" s="5">
        <f>(W126+1)</f>
        <v>2028</v>
      </c>
      <c r="Z126" s="5"/>
      <c r="AA126" s="5">
        <f>(Y126+1)</f>
        <v>2029</v>
      </c>
      <c r="AB126" s="5"/>
      <c r="AC126" s="5">
        <f>(AA126+1)</f>
        <v>2030</v>
      </c>
      <c r="AD126" s="5"/>
      <c r="AE126" s="5">
        <f>(AC126+1)</f>
        <v>2031</v>
      </c>
      <c r="AF126" s="5"/>
      <c r="AG126" s="5">
        <f>(AE126+1)</f>
        <v>2032</v>
      </c>
      <c r="AH126" s="5"/>
      <c r="AI126" s="5">
        <f>(AG126+1)</f>
        <v>2033</v>
      </c>
      <c r="AJ126" s="5"/>
      <c r="AK126" s="5">
        <f>(AI126+1)</f>
        <v>2034</v>
      </c>
      <c r="AL126" s="5"/>
      <c r="AM126" s="5">
        <f>(AK126+1)</f>
        <v>2035</v>
      </c>
      <c r="AN126" s="5"/>
      <c r="AO126" s="5">
        <f>(AM126+1)</f>
        <v>2036</v>
      </c>
      <c r="AP126" s="5"/>
      <c r="AQ126" s="5">
        <f>(AO126+1)</f>
        <v>2037</v>
      </c>
      <c r="AR126" s="5"/>
      <c r="AS126" s="5">
        <f>(AQ126+1)</f>
        <v>2038</v>
      </c>
      <c r="AT126" s="5"/>
      <c r="AU126" s="5">
        <f>(AS126+1)</f>
        <v>2039</v>
      </c>
      <c r="AV126" s="5"/>
      <c r="AW126" s="5">
        <f>(AU126+1)</f>
        <v>2040</v>
      </c>
      <c r="AX126" s="5"/>
      <c r="AY126" s="5">
        <f>(AW126+1)</f>
        <v>2041</v>
      </c>
      <c r="AZ126" s="5"/>
      <c r="BA126" s="5">
        <f>(AY126+1)</f>
        <v>2042</v>
      </c>
      <c r="BB126" s="5"/>
      <c r="BC126" s="5">
        <f>(BA126+1)</f>
        <v>2043</v>
      </c>
      <c r="BD126" s="5"/>
      <c r="BE126" s="5">
        <f>(BC126+1)</f>
        <v>2044</v>
      </c>
      <c r="BF126" s="5"/>
      <c r="BG126" s="5">
        <f>(BE126+1)</f>
        <v>2045</v>
      </c>
      <c r="BH126" s="5"/>
      <c r="BI126" s="5">
        <f>(BG126+1)</f>
        <v>2046</v>
      </c>
      <c r="BJ126" s="5"/>
      <c r="BK126" s="5">
        <f>(BI126+1)</f>
        <v>2047</v>
      </c>
      <c r="BL126" s="42"/>
      <c r="BM126" s="5">
        <f>(BK126+1)</f>
        <v>2048</v>
      </c>
      <c r="BN126" s="42"/>
      <c r="BO126" s="5">
        <f>(BM126+1)</f>
        <v>2049</v>
      </c>
      <c r="BP126" s="42"/>
      <c r="BQ126" s="5">
        <f>(BO126+1)</f>
        <v>2050</v>
      </c>
      <c r="BR126" s="42"/>
      <c r="BS126" s="5">
        <f>(BQ126+1)</f>
        <v>2051</v>
      </c>
      <c r="BT126" s="42"/>
      <c r="BU126" s="5">
        <f>(BS126+1)</f>
        <v>2052</v>
      </c>
      <c r="BV126" s="42"/>
      <c r="BW126" s="5">
        <f>(BU126+1)</f>
        <v>2053</v>
      </c>
      <c r="BX126" s="42"/>
      <c r="BY126" s="5">
        <f>(BW126+1)</f>
        <v>2054</v>
      </c>
      <c r="BZ126" s="42"/>
      <c r="CA126" s="5">
        <f>(BY126+1)</f>
        <v>2055</v>
      </c>
      <c r="CB126" s="42"/>
      <c r="CC126" s="5">
        <f>(CA126+1)</f>
        <v>2056</v>
      </c>
      <c r="CD126" s="42"/>
      <c r="CE126" s="5">
        <f>(CC126+1)</f>
        <v>2057</v>
      </c>
      <c r="CF126" s="42"/>
      <c r="CG126" s="5">
        <f>(CE126+1)</f>
        <v>2058</v>
      </c>
      <c r="CH126" s="42"/>
      <c r="CI126" s="5">
        <f>(CG126+1)</f>
        <v>2059</v>
      </c>
      <c r="CJ126" s="42"/>
      <c r="CK126" s="5">
        <f>(CI126+1)</f>
        <v>2060</v>
      </c>
      <c r="CL126" s="42"/>
      <c r="CM126" s="5">
        <f>(CK126+1)</f>
        <v>2061</v>
      </c>
      <c r="CN126" s="42"/>
      <c r="CO126" s="5">
        <f>(CM126+1)</f>
        <v>2062</v>
      </c>
      <c r="CP126" s="42"/>
      <c r="CQ126" s="5">
        <f>(CO126+1)</f>
        <v>2063</v>
      </c>
      <c r="CR126" s="42"/>
      <c r="CS126" s="5">
        <f>(CQ126+1)</f>
        <v>2064</v>
      </c>
      <c r="CT126" s="42"/>
      <c r="CU126" s="5">
        <f>(CS126+1)</f>
        <v>2065</v>
      </c>
      <c r="CV126" s="42"/>
      <c r="CW126" s="5">
        <f>(CU126+1)</f>
        <v>2066</v>
      </c>
      <c r="CX126" s="42"/>
      <c r="CY126" s="5">
        <f>(CW126+1)</f>
        <v>2067</v>
      </c>
      <c r="CZ126" s="42"/>
      <c r="DA126" s="5">
        <f>(CY126+1)</f>
        <v>2068</v>
      </c>
      <c r="DB126" s="42"/>
      <c r="DC126" s="5">
        <f>(DA126+1)</f>
        <v>2069</v>
      </c>
      <c r="DD126" s="42"/>
      <c r="DE126" s="5">
        <f>(DC126+1)</f>
        <v>2070</v>
      </c>
      <c r="DF126" s="42"/>
      <c r="DG126" s="5">
        <f>(DE126+1)</f>
        <v>2071</v>
      </c>
      <c r="DH126" s="42"/>
      <c r="DI126" s="5">
        <f>(DG126+1)</f>
        <v>2072</v>
      </c>
      <c r="DJ126" s="42"/>
      <c r="DK126" s="5">
        <f>(DI126+1)</f>
        <v>2073</v>
      </c>
      <c r="DL126" s="42"/>
      <c r="DM126" s="5">
        <f>(DK126+1)</f>
        <v>2074</v>
      </c>
      <c r="DN126" s="42"/>
      <c r="DO126" s="5">
        <f>(DM126+1)</f>
        <v>2075</v>
      </c>
      <c r="DP126" s="42"/>
      <c r="DQ126" s="5">
        <f>(DO126+1)</f>
        <v>2076</v>
      </c>
      <c r="DR126" s="42"/>
      <c r="DS126" s="5">
        <f>(DQ126+1)</f>
        <v>2077</v>
      </c>
      <c r="DT126" s="42"/>
      <c r="DU126" s="5">
        <f>(DS126+1)</f>
        <v>2078</v>
      </c>
    </row>
    <row r="127" ht="12.75" customHeight="1">
      <c r="A127" s="20"/>
      <c r="B127" s="20"/>
      <c r="C127" s="20"/>
      <c r="D127" s="20"/>
    </row>
    <row r="128" ht="12.75" customHeight="1">
      <c r="A128" s="20"/>
      <c r="B128" s="20"/>
      <c r="C128" s="20"/>
      <c r="D128" s="20"/>
      <c r="K128" s="5" t="s">
        <v>302</v>
      </c>
      <c r="L128" s="42"/>
      <c r="M128" s="42"/>
      <c r="U128" s="86" t="s">
        <v>303</v>
      </c>
      <c r="V128" s="87"/>
      <c r="AE128" s="88" t="s">
        <v>306</v>
      </c>
      <c r="AF128" s="89"/>
      <c r="AY128" s="88" t="s">
        <v>355</v>
      </c>
      <c r="AZ128" s="89"/>
      <c r="BA128" s="89"/>
    </row>
    <row r="129" ht="12.75" customHeight="1">
      <c r="A129" s="90" t="s">
        <v>356</v>
      </c>
      <c r="B129" s="91"/>
      <c r="C129" s="91"/>
      <c r="D129" s="91"/>
      <c r="E129" s="92" t="s">
        <v>308</v>
      </c>
      <c r="U129" s="3" t="s">
        <v>305</v>
      </c>
      <c r="AE129" s="3" t="s">
        <v>357</v>
      </c>
      <c r="AY129" s="3" t="s">
        <v>357</v>
      </c>
    </row>
    <row r="130" ht="12.75" customHeight="1">
      <c r="A130" s="93" t="s">
        <v>358</v>
      </c>
      <c r="E130" s="94"/>
      <c r="U130" s="3" t="s">
        <v>309</v>
      </c>
      <c r="AE130" s="3" t="s">
        <v>310</v>
      </c>
      <c r="AY130" s="3" t="s">
        <v>359</v>
      </c>
    </row>
    <row r="131" ht="12.75" customHeight="1">
      <c r="A131" s="95" t="s">
        <v>360</v>
      </c>
      <c r="B131" s="96" t="s">
        <v>361</v>
      </c>
      <c r="C131" s="87"/>
      <c r="D131" s="87"/>
      <c r="E131" s="98">
        <f>((($K$95/12)*0.9)/C$2)*1000</f>
        <v>8274472.04</v>
      </c>
      <c r="U131" s="1">
        <f>(((O95/12)/W2)*0.9)*1000</f>
        <v>5991622.849</v>
      </c>
      <c r="AE131" s="1">
        <f>(((AE95/12)/AG2))*1000</f>
        <v>9906579.84</v>
      </c>
      <c r="AY131" s="1">
        <f>((AY95/12)/BA2)*1000</f>
        <v>9235998.702</v>
      </c>
    </row>
    <row r="132" ht="12.75" customHeight="1">
      <c r="A132" s="104" t="s">
        <v>364</v>
      </c>
      <c r="B132" s="106" t="s">
        <v>365</v>
      </c>
      <c r="C132" s="107"/>
      <c r="D132" s="107"/>
      <c r="E132" s="109">
        <f>((($K$95/12))/$C$3)*1000</f>
        <v>10680000.69</v>
      </c>
      <c r="U132" s="3" t="s">
        <v>314</v>
      </c>
      <c r="AE132" s="3" t="s">
        <v>314</v>
      </c>
      <c r="AY132" s="3" t="s">
        <v>314</v>
      </c>
    </row>
    <row r="133" ht="12.75" customHeight="1">
      <c r="A133" s="20"/>
      <c r="B133" s="20"/>
      <c r="C133" s="20"/>
      <c r="D133" s="1"/>
      <c r="U133" s="1">
        <f>(E131)</f>
        <v>8274472.04</v>
      </c>
      <c r="AE133" s="1">
        <f>(E132)</f>
        <v>10680000.69</v>
      </c>
      <c r="AY133" s="1">
        <f>(AE135)</f>
        <v>9479017.811</v>
      </c>
    </row>
    <row r="134" ht="12.75" customHeight="1">
      <c r="A134" s="90" t="s">
        <v>321</v>
      </c>
      <c r="B134" s="114"/>
      <c r="C134" s="20"/>
      <c r="D134" s="1"/>
      <c r="U134" s="3" t="s">
        <v>319</v>
      </c>
      <c r="AE134" s="3" t="s">
        <v>319</v>
      </c>
      <c r="AY134" s="3" t="s">
        <v>319</v>
      </c>
    </row>
    <row r="135" ht="12.75" customHeight="1">
      <c r="A135" s="118" t="s">
        <v>324</v>
      </c>
      <c r="B135" s="122">
        <f>('DER Renovations no new'!B$29)</f>
        <v>6413700</v>
      </c>
      <c r="C135" s="20"/>
      <c r="D135" s="1"/>
      <c r="U135" s="1">
        <f>('rate 4_25 no new'!F91)</f>
        <v>7731918.103</v>
      </c>
      <c r="AE135" s="1">
        <f>('rate 3_25 no new total'!F151)</f>
        <v>9479017.811</v>
      </c>
      <c r="AY135" s="1">
        <f>('rate 5 no new'!F152)</f>
        <v>7447395.805</v>
      </c>
    </row>
    <row r="136" ht="12.75" customHeight="1">
      <c r="A136" s="118" t="s">
        <v>327</v>
      </c>
      <c r="B136" s="122">
        <f>('DER Renovations no new'!B$15)</f>
        <v>580000</v>
      </c>
      <c r="C136" s="20"/>
      <c r="D136" s="1"/>
      <c r="U136" s="3" t="s">
        <v>370</v>
      </c>
      <c r="AE136" s="3" t="s">
        <v>370</v>
      </c>
      <c r="AY136" s="3" t="s">
        <v>370</v>
      </c>
    </row>
    <row r="137" ht="12.75" customHeight="1">
      <c r="A137" s="118" t="s">
        <v>372</v>
      </c>
      <c r="B137" s="122">
        <f>('Updraded Exterior Finishes'!E4)</f>
        <v>694323</v>
      </c>
      <c r="C137" s="20"/>
      <c r="D137" s="1"/>
      <c r="U137" s="1">
        <f>(U131-U135)</f>
        <v>-1740295.254</v>
      </c>
      <c r="AE137" s="1">
        <f>(AE131-AE135)</f>
        <v>427562.0291</v>
      </c>
      <c r="AY137" s="1">
        <f>(AY131-AY135)</f>
        <v>1788602.897</v>
      </c>
    </row>
    <row r="138" ht="12.75" customHeight="1">
      <c r="A138" s="93" t="s">
        <v>375</v>
      </c>
      <c r="B138" s="122">
        <f>('Updraded Exterior Finishes'!E5)</f>
        <v>364367</v>
      </c>
      <c r="U138" s="3" t="s">
        <v>376</v>
      </c>
      <c r="AE138" s="3" t="s">
        <v>325</v>
      </c>
      <c r="AY138" s="3" t="s">
        <v>325</v>
      </c>
    </row>
    <row r="139" ht="12.75" customHeight="1">
      <c r="A139" s="118" t="s">
        <v>331</v>
      </c>
      <c r="B139" s="143">
        <v>2000000.0</v>
      </c>
      <c r="C139" s="20"/>
      <c r="D139" s="1"/>
      <c r="U139" s="1">
        <f>SUM(K95:S95)-((K95*0.9)*5)</f>
        <v>384993.1355</v>
      </c>
      <c r="AE139" s="1">
        <v>0.0</v>
      </c>
      <c r="AY139" s="1">
        <v>0.0</v>
      </c>
    </row>
    <row r="140" ht="12.75" customHeight="1">
      <c r="A140" s="118" t="s">
        <v>377</v>
      </c>
      <c r="B140" s="122">
        <f>(65000*8)</f>
        <v>520000</v>
      </c>
      <c r="C140" s="20"/>
      <c r="D140" s="1"/>
      <c r="U140" s="3" t="s">
        <v>329</v>
      </c>
      <c r="AE140" s="3" t="s">
        <v>329</v>
      </c>
      <c r="AY140" s="3" t="s">
        <v>329</v>
      </c>
    </row>
    <row r="141" ht="12.75" customHeight="1">
      <c r="A141" s="118" t="s">
        <v>379</v>
      </c>
      <c r="B141" s="122">
        <f>(B140*0.2)</f>
        <v>104000</v>
      </c>
      <c r="D141" s="1"/>
      <c r="U141" s="1">
        <f>(U139/5)</f>
        <v>76998.62709</v>
      </c>
      <c r="AE141" s="1">
        <f>(AE139/5)</f>
        <v>0</v>
      </c>
      <c r="AY141" s="1">
        <f>(AY139/5)</f>
        <v>0</v>
      </c>
    </row>
    <row r="142" ht="12.75" customHeight="1">
      <c r="A142" s="93" t="s">
        <v>382</v>
      </c>
      <c r="B142" s="122">
        <f>('SHORT TERM MORTGAGE'!F43)+16000</f>
        <v>1697094.202</v>
      </c>
      <c r="D142" s="1"/>
      <c r="U142" s="3" t="s">
        <v>334</v>
      </c>
      <c r="AE142" s="3" t="s">
        <v>334</v>
      </c>
      <c r="AY142" s="3" t="s">
        <v>334</v>
      </c>
    </row>
    <row r="143" ht="12.75" customHeight="1">
      <c r="A143" s="93" t="s">
        <v>336</v>
      </c>
      <c r="B143" s="122">
        <f>SUM(B135:B142)</f>
        <v>12373484.2</v>
      </c>
      <c r="D143" s="20"/>
      <c r="U143" s="1">
        <f>((U141/12)/W2)*1000</f>
        <v>1015497.661</v>
      </c>
      <c r="AE143" s="1">
        <v>0.0</v>
      </c>
      <c r="AY143" s="1">
        <v>0.0</v>
      </c>
    </row>
    <row r="144" ht="12.75" customHeight="1">
      <c r="A144" s="93" t="s">
        <v>386</v>
      </c>
      <c r="B144" s="122">
        <f>(G101+I101)+138672.83</f>
        <v>506891.6656</v>
      </c>
      <c r="D144" s="20"/>
      <c r="U144" s="3" t="s">
        <v>388</v>
      </c>
      <c r="AE144" s="3" t="s">
        <v>388</v>
      </c>
      <c r="AY144" s="3" t="s">
        <v>388</v>
      </c>
    </row>
    <row r="145" ht="12.75" customHeight="1">
      <c r="A145" s="93" t="s">
        <v>389</v>
      </c>
      <c r="B145" s="122">
        <v>250000.0</v>
      </c>
      <c r="D145" s="20"/>
      <c r="U145" s="1">
        <f>(U143+U137)</f>
        <v>-724797.5933</v>
      </c>
      <c r="AE145" s="1">
        <f>(AE143+AE137)</f>
        <v>427562.0291</v>
      </c>
      <c r="AY145" s="1">
        <f>(AY143+AY137)</f>
        <v>1788602.897</v>
      </c>
    </row>
    <row r="146" ht="12.75" customHeight="1">
      <c r="A146" s="93" t="s">
        <v>394</v>
      </c>
      <c r="B146" s="122">
        <f>IF(B139=0,0,(B139*0.35))</f>
        <v>700000</v>
      </c>
      <c r="D146" s="20"/>
    </row>
    <row r="147" ht="12.75" customHeight="1">
      <c r="A147" s="179" t="s">
        <v>399</v>
      </c>
      <c r="B147" s="180">
        <f>(B143-B144-B145-B146)</f>
        <v>10916592.54</v>
      </c>
      <c r="D147" s="20"/>
      <c r="AE147" s="1"/>
      <c r="AW147" t="s">
        <v>341</v>
      </c>
      <c r="AY147" s="1">
        <f>(AZ100-AZ95)</f>
        <v>0</v>
      </c>
    </row>
    <row r="148" ht="12.75" customHeight="1">
      <c r="B148" s="1"/>
      <c r="D148" s="20"/>
      <c r="S148" s="181" t="s">
        <v>404</v>
      </c>
      <c r="U148" s="4">
        <f>(U95-U99)</f>
        <v>-34669.74327</v>
      </c>
      <c r="V148" s="182" t="s">
        <v>407</v>
      </c>
      <c r="AC148" s="181" t="s">
        <v>404</v>
      </c>
      <c r="AE148" s="4">
        <f>(AE95-AE99)</f>
        <v>48184.507</v>
      </c>
      <c r="AY148" s="1">
        <f>(AY147/12)</f>
        <v>0</v>
      </c>
    </row>
    <row r="149" ht="12.75" customHeight="1">
      <c r="A149" s="188"/>
      <c r="B149" s="189" t="s">
        <v>159</v>
      </c>
      <c r="C149" s="190" t="s">
        <v>204</v>
      </c>
      <c r="D149" s="1"/>
      <c r="S149" t="s">
        <v>410</v>
      </c>
      <c r="U149" s="1"/>
      <c r="AE149" s="1"/>
    </row>
    <row r="150" ht="12.75" customHeight="1">
      <c r="A150" s="192" t="s">
        <v>338</v>
      </c>
      <c r="B150" s="194">
        <f>(E131-B147)</f>
        <v>-2642120.497</v>
      </c>
      <c r="C150" s="195">
        <f>(B150/SUM(C9:C11))</f>
        <v>-40032.12874</v>
      </c>
      <c r="D150" s="1"/>
      <c r="S150" t="s">
        <v>411</v>
      </c>
      <c r="U150" s="1"/>
    </row>
    <row r="151" ht="12.75" customHeight="1">
      <c r="A151" s="198" t="s">
        <v>342</v>
      </c>
      <c r="B151" s="199">
        <f>(E132-B147)</f>
        <v>-236591.8437</v>
      </c>
      <c r="C151" s="200">
        <f>(B151/SUM(C9:C11))</f>
        <v>-3584.724904</v>
      </c>
      <c r="D151" s="1"/>
    </row>
    <row r="152" ht="12.75" customHeight="1">
      <c r="A152" s="203"/>
      <c r="D152" s="1"/>
    </row>
    <row r="153" ht="12.75" customHeight="1">
      <c r="D153" s="1"/>
    </row>
    <row r="154" ht="12.75" customHeight="1">
      <c r="C154" s="1">
        <f>(K99)</f>
        <v>428227.0265</v>
      </c>
      <c r="D154" s="1"/>
    </row>
    <row r="155" ht="12.75" customHeight="1">
      <c r="C155" s="1">
        <f>(C154/12)</f>
        <v>35685.58554</v>
      </c>
      <c r="D155" s="1"/>
    </row>
    <row r="156" ht="12.75" customHeight="1">
      <c r="C156" s="1"/>
      <c r="D156" s="1"/>
    </row>
    <row r="157" ht="12.75" customHeight="1">
      <c r="C157" s="1">
        <f>(K100)</f>
        <v>475807.8072</v>
      </c>
      <c r="D157" s="1"/>
    </row>
    <row r="158" ht="12.75" customHeight="1">
      <c r="C158" s="1">
        <f>(C157/12)</f>
        <v>39650.6506</v>
      </c>
      <c r="D158" s="1"/>
    </row>
    <row r="159" ht="12.75" customHeight="1">
      <c r="D159" s="1"/>
    </row>
    <row r="160" ht="12.75" customHeight="1">
      <c r="D160" s="1"/>
    </row>
    <row r="161" ht="12.75" customHeight="1">
      <c r="A161" t="s">
        <v>425</v>
      </c>
      <c r="B161">
        <f>('Updraded Exterior Finishes'!B13)</f>
        <v>66126</v>
      </c>
      <c r="D161" s="1"/>
    </row>
    <row r="162" ht="12.75" customHeight="1">
      <c r="A162" t="s">
        <v>426</v>
      </c>
      <c r="B162" s="1">
        <f>(B161*2)*1.3</f>
        <v>171927.6</v>
      </c>
      <c r="D162" s="1"/>
    </row>
    <row r="163" ht="12.75" customHeight="1">
      <c r="D163" s="1"/>
    </row>
    <row r="164" ht="12.75" customHeight="1">
      <c r="D164" s="1"/>
    </row>
    <row r="165" ht="12.75" customHeight="1">
      <c r="D165" s="1"/>
    </row>
    <row r="166" ht="12.75" customHeight="1">
      <c r="D166" s="1"/>
    </row>
    <row r="167" ht="12.75" customHeight="1">
      <c r="D167" s="1"/>
    </row>
    <row r="168" ht="12.75" customHeight="1">
      <c r="D168" s="1"/>
    </row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76.71"/>
    <col customWidth="1" min="2" max="2" width="42.57"/>
    <col customWidth="1" min="3" max="3" width="17.43"/>
    <col customWidth="1" min="4" max="4" width="13.71"/>
    <col customWidth="1" min="5" max="5" width="31.14"/>
    <col customWidth="1" min="6" max="6" width="13.71"/>
    <col customWidth="1" min="7" max="7" width="24.0"/>
    <col customWidth="1" min="8" max="8" width="19.29"/>
    <col customWidth="1" min="9" max="9" width="15.71"/>
    <col customWidth="1" min="10" max="10" width="21.86"/>
    <col customWidth="1" min="11" max="11" width="13.71"/>
    <col customWidth="1" min="12" max="12" width="18.86"/>
    <col customWidth="1" min="13" max="13" width="15.0"/>
    <col customWidth="1" min="14" max="14" width="17.57"/>
    <col customWidth="1" min="15" max="15" width="16.71"/>
    <col customWidth="1" min="16" max="16" width="19.29"/>
    <col customWidth="1" min="17" max="17" width="16.71"/>
    <col customWidth="1" min="18" max="18" width="18.43"/>
    <col customWidth="1" min="19" max="19" width="16.71"/>
    <col customWidth="1" min="20" max="20" width="18.43"/>
    <col customWidth="1" min="21" max="21" width="16.71"/>
    <col customWidth="1" min="22" max="22" width="18.43"/>
    <col customWidth="1" min="23" max="23" width="19.29"/>
    <col customWidth="1" min="24" max="24" width="18.43"/>
    <col customWidth="1" min="25" max="25" width="19.29"/>
    <col customWidth="1" min="26" max="26" width="21.0"/>
    <col customWidth="1" min="27" max="27" width="19.29"/>
    <col customWidth="1" min="28" max="28" width="18.43"/>
    <col customWidth="1" min="29" max="29" width="19.29"/>
    <col customWidth="1" min="30" max="30" width="18.43"/>
    <col customWidth="1" min="31" max="31" width="30.57"/>
    <col customWidth="1" min="32" max="32" width="18.43"/>
    <col customWidth="1" min="33" max="33" width="19.29"/>
    <col customWidth="1" min="34" max="34" width="18.43"/>
    <col customWidth="1" min="35" max="35" width="19.29"/>
    <col customWidth="1" min="36" max="36" width="18.43"/>
    <col customWidth="1" min="37" max="37" width="19.29"/>
    <col customWidth="1" min="38" max="38" width="18.43"/>
    <col customWidth="1" min="39" max="39" width="19.29"/>
    <col customWidth="1" min="40" max="40" width="18.43"/>
    <col customWidth="1" min="41" max="41" width="19.29"/>
    <col customWidth="1" min="42" max="42" width="18.43"/>
    <col customWidth="1" min="43" max="43" width="19.29"/>
    <col customWidth="1" min="44" max="44" width="18.43"/>
    <col customWidth="1" min="45" max="45" width="19.29"/>
    <col customWidth="1" min="46" max="46" width="18.43"/>
    <col customWidth="1" min="47" max="47" width="19.29"/>
    <col customWidth="1" min="48" max="48" width="18.43"/>
    <col customWidth="1" min="49" max="49" width="19.29"/>
    <col customWidth="1" min="50" max="50" width="18.43"/>
    <col customWidth="1" min="51" max="51" width="19.29"/>
    <col customWidth="1" min="52" max="52" width="18.43"/>
    <col customWidth="1" min="53" max="53" width="19.29"/>
    <col customWidth="1" min="54" max="54" width="18.43"/>
    <col customWidth="1" min="55" max="55" width="19.29"/>
    <col customWidth="1" min="56" max="56" width="18.43"/>
    <col customWidth="1" min="57" max="57" width="19.29"/>
    <col customWidth="1" min="58" max="58" width="18.43"/>
    <col customWidth="1" min="59" max="59" width="19.29"/>
    <col customWidth="1" min="60" max="60" width="18.43"/>
    <col customWidth="1" min="61" max="61" width="19.29"/>
    <col customWidth="1" min="62" max="62" width="18.43"/>
    <col customWidth="1" min="63" max="63" width="19.29"/>
    <col customWidth="1" min="64" max="64" width="18.43"/>
    <col customWidth="1" min="65" max="65" width="19.29"/>
    <col customWidth="1" min="66" max="66" width="18.43"/>
    <col customWidth="1" min="67" max="67" width="19.29"/>
    <col customWidth="1" min="68" max="68" width="18.43"/>
    <col customWidth="1" min="69" max="69" width="19.29"/>
    <col customWidth="1" min="70" max="70" width="18.43"/>
    <col customWidth="1" min="71" max="71" width="19.29"/>
    <col customWidth="1" min="72" max="72" width="18.43"/>
    <col customWidth="1" min="73" max="73" width="19.29"/>
    <col customWidth="1" min="74" max="74" width="18.43"/>
    <col customWidth="1" min="75" max="75" width="19.29"/>
    <col customWidth="1" min="76" max="76" width="18.43"/>
    <col customWidth="1" min="77" max="77" width="19.29"/>
    <col customWidth="1" min="78" max="78" width="18.43"/>
    <col customWidth="1" min="79" max="79" width="19.29"/>
    <col customWidth="1" min="80" max="80" width="18.43"/>
    <col customWidth="1" min="81" max="81" width="19.29"/>
    <col customWidth="1" min="82" max="82" width="18.43"/>
    <col customWidth="1" min="83" max="83" width="19.29"/>
    <col customWidth="1" min="84" max="84" width="18.43"/>
    <col customWidth="1" min="85" max="85" width="19.29"/>
    <col customWidth="1" min="86" max="86" width="18.43"/>
    <col customWidth="1" min="87" max="87" width="19.29"/>
    <col customWidth="1" min="88" max="88" width="18.43"/>
    <col customWidth="1" min="89" max="89" width="19.29"/>
    <col customWidth="1" min="90" max="90" width="18.43"/>
    <col customWidth="1" min="91" max="91" width="19.29"/>
    <col customWidth="1" min="92" max="92" width="18.43"/>
    <col customWidth="1" min="93" max="93" width="19.29"/>
    <col customWidth="1" min="94" max="94" width="18.43"/>
    <col customWidth="1" min="95" max="95" width="19.29"/>
    <col customWidth="1" min="96" max="96" width="18.43"/>
    <col customWidth="1" min="97" max="97" width="19.29"/>
    <col customWidth="1" min="98" max="98" width="18.43"/>
    <col customWidth="1" min="99" max="99" width="19.29"/>
    <col customWidth="1" min="100" max="100" width="18.43"/>
    <col customWidth="1" min="101" max="101" width="19.29"/>
    <col customWidth="1" min="102" max="102" width="18.43"/>
    <col customWidth="1" min="103" max="103" width="19.29"/>
    <col customWidth="1" min="104" max="104" width="18.43"/>
    <col customWidth="1" min="105" max="105" width="19.29"/>
    <col customWidth="1" min="106" max="106" width="18.43"/>
    <col customWidth="1" min="107" max="107" width="19.29"/>
    <col customWidth="1" min="108" max="108" width="18.43"/>
    <col customWidth="1" min="109" max="109" width="19.29"/>
    <col customWidth="1" min="110" max="110" width="18.43"/>
    <col customWidth="1" min="111" max="111" width="19.29"/>
    <col customWidth="1" min="112" max="112" width="18.43"/>
    <col customWidth="1" min="113" max="113" width="19.29"/>
    <col customWidth="1" min="114" max="114" width="18.43"/>
    <col customWidth="1" min="115" max="115" width="19.29"/>
    <col customWidth="1" min="116" max="116" width="18.43"/>
    <col customWidth="1" min="117" max="117" width="19.29"/>
    <col customWidth="1" min="118" max="118" width="18.43"/>
    <col customWidth="1" min="119" max="119" width="19.29"/>
    <col customWidth="1" min="120" max="120" width="18.43"/>
    <col customWidth="1" min="121" max="121" width="19.29"/>
    <col customWidth="1" min="122" max="122" width="18.43"/>
    <col customWidth="1" min="123" max="123" width="19.29"/>
    <col customWidth="1" min="124" max="124" width="18.43"/>
    <col customWidth="1" min="125" max="125" width="19.29"/>
    <col customWidth="1" min="126" max="126" width="18.43"/>
  </cols>
  <sheetData>
    <row r="1" ht="12.75" customHeight="1">
      <c r="A1" t="s">
        <v>6</v>
      </c>
      <c r="G1">
        <v>1.02</v>
      </c>
    </row>
    <row r="2" ht="12.75" customHeight="1">
      <c r="A2" t="s">
        <v>9</v>
      </c>
      <c r="B2">
        <v>4.25</v>
      </c>
      <c r="C2">
        <v>4.312732627</v>
      </c>
      <c r="G2">
        <v>1.03</v>
      </c>
    </row>
    <row r="3" ht="12.75" customHeight="1">
      <c r="A3" t="s">
        <v>9</v>
      </c>
      <c r="B3">
        <v>3.25</v>
      </c>
      <c r="C3">
        <v>3.712607493</v>
      </c>
    </row>
    <row r="4" ht="12.75" customHeight="1">
      <c r="A4" t="s">
        <v>12</v>
      </c>
      <c r="B4">
        <v>3.25</v>
      </c>
      <c r="C4">
        <v>3.36062162</v>
      </c>
      <c r="T4" s="2">
        <v>0.07</v>
      </c>
      <c r="U4" t="s">
        <v>15</v>
      </c>
      <c r="V4">
        <v>6.318628299999999</v>
      </c>
      <c r="X4" s="2">
        <v>0.05</v>
      </c>
      <c r="Y4">
        <v>30.0</v>
      </c>
      <c r="Z4">
        <v>5.33690668</v>
      </c>
    </row>
    <row r="5" ht="12.75" customHeight="1">
      <c r="A5" s="3" t="s">
        <v>18</v>
      </c>
      <c r="X5" s="2">
        <v>0.05</v>
      </c>
      <c r="Y5">
        <v>40.0</v>
      </c>
      <c r="Z5">
        <v>4.7880382</v>
      </c>
    </row>
    <row r="6" ht="12.75" customHeight="1">
      <c r="A6" s="3" t="s">
        <v>22</v>
      </c>
      <c r="AV6" t="s">
        <v>24</v>
      </c>
      <c r="AW6">
        <v>5000000.0</v>
      </c>
    </row>
    <row r="7" ht="12.75" customHeight="1">
      <c r="A7" s="3" t="s">
        <v>1</v>
      </c>
    </row>
    <row r="8" ht="12.75" customHeight="1">
      <c r="A8" s="3" t="s">
        <v>2</v>
      </c>
      <c r="B8" s="3" t="s">
        <v>32</v>
      </c>
      <c r="C8" s="3" t="s">
        <v>33</v>
      </c>
      <c r="D8" s="4" t="s">
        <v>34</v>
      </c>
      <c r="G8">
        <v>2019.0</v>
      </c>
      <c r="I8">
        <f>(G8+1)</f>
        <v>2020</v>
      </c>
      <c r="K8">
        <f>(I8+1)</f>
        <v>2021</v>
      </c>
      <c r="M8">
        <f>(K8+1)</f>
        <v>2022</v>
      </c>
      <c r="O8">
        <f>(M8+1)</f>
        <v>2023</v>
      </c>
      <c r="Q8">
        <f>(O8+1)</f>
        <v>2024</v>
      </c>
      <c r="S8">
        <f>(Q8+1)</f>
        <v>2025</v>
      </c>
      <c r="U8">
        <f>(S8+1)</f>
        <v>2026</v>
      </c>
      <c r="W8">
        <f>(U8+1)</f>
        <v>2027</v>
      </c>
      <c r="Y8">
        <f>(W8+1)</f>
        <v>2028</v>
      </c>
      <c r="AA8">
        <f>(Y8+1)</f>
        <v>2029</v>
      </c>
      <c r="AC8">
        <f>(AA8+1)</f>
        <v>2030</v>
      </c>
      <c r="AE8">
        <f>(AC8+1)</f>
        <v>2031</v>
      </c>
      <c r="AG8">
        <f>(AE8+1)</f>
        <v>2032</v>
      </c>
      <c r="AI8">
        <f>(AG8+1)</f>
        <v>2033</v>
      </c>
      <c r="AK8">
        <f>(AI8+1)</f>
        <v>2034</v>
      </c>
      <c r="AM8">
        <f>(AK8+1)</f>
        <v>2035</v>
      </c>
      <c r="AO8">
        <f>(AM8+1)</f>
        <v>2036</v>
      </c>
      <c r="AQ8">
        <f>(AO8+1)</f>
        <v>2037</v>
      </c>
      <c r="AS8">
        <f>(AQ8+1)</f>
        <v>2038</v>
      </c>
      <c r="AU8">
        <f>(AS8+1)</f>
        <v>2039</v>
      </c>
      <c r="AW8">
        <f>(AU8+1)</f>
        <v>2040</v>
      </c>
      <c r="AY8">
        <f>(AW8+1)</f>
        <v>2041</v>
      </c>
      <c r="BA8">
        <f>(AY8+1)</f>
        <v>2042</v>
      </c>
      <c r="BC8">
        <f>(BA8+1)</f>
        <v>2043</v>
      </c>
      <c r="BE8">
        <f>(BC8+1)</f>
        <v>2044</v>
      </c>
      <c r="BG8">
        <f>(BE8+1)</f>
        <v>2045</v>
      </c>
      <c r="BI8">
        <f>(BG8+1)</f>
        <v>2046</v>
      </c>
      <c r="BK8">
        <f>(BI8+1)</f>
        <v>2047</v>
      </c>
      <c r="BM8">
        <f>(BK8+1)</f>
        <v>2048</v>
      </c>
      <c r="BO8">
        <f>(BM8+1)</f>
        <v>2049</v>
      </c>
      <c r="BQ8">
        <f>(BO8+1)</f>
        <v>2050</v>
      </c>
      <c r="BS8">
        <f>(BQ8+1)</f>
        <v>2051</v>
      </c>
      <c r="BU8">
        <f>(BS8+1)</f>
        <v>2052</v>
      </c>
      <c r="BW8">
        <f>(BU8+1)</f>
        <v>2053</v>
      </c>
      <c r="BY8">
        <f>(BW8+1)</f>
        <v>2054</v>
      </c>
      <c r="CA8">
        <f>(BY8+1)</f>
        <v>2055</v>
      </c>
      <c r="CC8">
        <f>(CA8+1)</f>
        <v>2056</v>
      </c>
      <c r="CE8">
        <f>(CC8+1)</f>
        <v>2057</v>
      </c>
      <c r="CG8">
        <f>(CE8+1)</f>
        <v>2058</v>
      </c>
      <c r="CI8">
        <f>(CG8+1)</f>
        <v>2059</v>
      </c>
      <c r="CK8">
        <f>(CI8+1)</f>
        <v>2060</v>
      </c>
      <c r="CM8">
        <f>(CK8+1)</f>
        <v>2061</v>
      </c>
      <c r="CO8">
        <f>(CM8+1)</f>
        <v>2062</v>
      </c>
      <c r="CQ8">
        <f>(CO8+1)</f>
        <v>2063</v>
      </c>
      <c r="CS8">
        <f>(CQ8+1)</f>
        <v>2064</v>
      </c>
      <c r="CU8">
        <f>(CS8+1)</f>
        <v>2065</v>
      </c>
      <c r="CW8">
        <f>(CU8+1)</f>
        <v>2066</v>
      </c>
      <c r="CY8">
        <f>(CW8+1)</f>
        <v>2067</v>
      </c>
      <c r="DA8">
        <f>(CY8+1)</f>
        <v>2068</v>
      </c>
      <c r="DC8">
        <f>(DA8+1)</f>
        <v>2069</v>
      </c>
      <c r="DE8">
        <f>(DC8+1)</f>
        <v>2070</v>
      </c>
      <c r="DG8">
        <f>(DE8+1)</f>
        <v>2071</v>
      </c>
      <c r="DI8">
        <f>(DG8+1)</f>
        <v>2072</v>
      </c>
      <c r="DK8">
        <f>(DI8+1)</f>
        <v>2073</v>
      </c>
      <c r="DM8">
        <f>(DK8+1)</f>
        <v>2074</v>
      </c>
      <c r="DO8">
        <f>(DM8+1)</f>
        <v>2075</v>
      </c>
      <c r="DQ8">
        <f>(DO8+1)</f>
        <v>2076</v>
      </c>
      <c r="DS8">
        <f>(DQ8+1)</f>
        <v>2077</v>
      </c>
      <c r="DU8">
        <f>(DS8+1)</f>
        <v>2078</v>
      </c>
    </row>
    <row r="9" ht="12.75" customHeight="1">
      <c r="A9" t="s">
        <v>146</v>
      </c>
      <c r="B9">
        <v>683.0</v>
      </c>
      <c r="C9">
        <v>12.0</v>
      </c>
      <c r="D9" s="1">
        <f t="shared" ref="D9:D11" si="1">(C9*B9)*12</f>
        <v>98352</v>
      </c>
      <c r="G9" s="1">
        <f t="shared" ref="G9:G11" si="2">(B9*$G$1)</f>
        <v>696.66</v>
      </c>
      <c r="H9" s="1">
        <f>(G9*$C$9)*12</f>
        <v>100319.04</v>
      </c>
      <c r="I9" s="1">
        <f t="shared" ref="I9:I11" si="3">(G9*$G$1)</f>
        <v>710.5932</v>
      </c>
      <c r="J9" s="1">
        <f>(I9*C9)*12</f>
        <v>102325.4208</v>
      </c>
      <c r="K9" s="1">
        <f t="shared" ref="K9:K11" si="4">(I9*$G$1)</f>
        <v>724.805064</v>
      </c>
      <c r="L9" s="1">
        <f>(K9*$C$9)*12</f>
        <v>104371.9292</v>
      </c>
      <c r="M9" s="1">
        <f t="shared" ref="M9:M11" si="5">(K9*$G$1)</f>
        <v>739.3011653</v>
      </c>
      <c r="N9" s="1">
        <f>(M9*$C$9)*12</f>
        <v>106459.3678</v>
      </c>
      <c r="O9" s="1">
        <f t="shared" ref="O9:O11" si="6">(M9*$G$1)</f>
        <v>754.0871886</v>
      </c>
      <c r="P9" s="1">
        <f>(O9*$C$9)*12</f>
        <v>108588.5552</v>
      </c>
      <c r="Q9" s="1">
        <f t="shared" ref="Q9:Q11" si="7">(O9*$G$1)</f>
        <v>769.1689324</v>
      </c>
      <c r="R9" s="1">
        <f>(Q9*$C$9)*12</f>
        <v>110760.3263</v>
      </c>
      <c r="S9" s="1">
        <f t="shared" ref="S9:S11" si="8">(Q9*$G$1)</f>
        <v>784.552311</v>
      </c>
      <c r="T9" s="1">
        <f>(S9*$C$9)*12</f>
        <v>112975.5328</v>
      </c>
      <c r="U9" s="1">
        <f t="shared" ref="U9:U11" si="9">(S9*$G$1)</f>
        <v>800.2433572</v>
      </c>
      <c r="V9" s="1">
        <f>(U9*$C$9)*12</f>
        <v>115235.0434</v>
      </c>
      <c r="W9" s="1">
        <f t="shared" ref="W9:W11" si="10">(U9*$G$1)</f>
        <v>816.2482244</v>
      </c>
      <c r="X9" s="1">
        <f>(W9*$C$9)*12</f>
        <v>117539.7443</v>
      </c>
      <c r="Y9" s="1">
        <f t="shared" ref="Y9:Y11" si="11">(W9*$G$1)</f>
        <v>832.5731889</v>
      </c>
      <c r="Z9" s="1">
        <f>(Y9*$C$9)*12</f>
        <v>119890.5392</v>
      </c>
      <c r="AA9" s="1">
        <f t="shared" ref="AA9:AA11" si="12">(Y9*$G$1)</f>
        <v>849.2246526</v>
      </c>
      <c r="AB9" s="1">
        <f>(AA9*$C$9)*12</f>
        <v>122288.35</v>
      </c>
      <c r="AC9" s="1">
        <f t="shared" ref="AC9:AC11" si="13">(AA9*$G$1)</f>
        <v>866.2091457</v>
      </c>
      <c r="AD9" s="1">
        <f>(AC9*$C$9)*12</f>
        <v>124734.117</v>
      </c>
      <c r="AE9" s="1">
        <f t="shared" ref="AE9:AE11" si="14">(AC9*$G$1)</f>
        <v>883.5333286</v>
      </c>
      <c r="AF9" s="1">
        <f>(AE9*$C$9)*12</f>
        <v>127228.7993</v>
      </c>
      <c r="AG9" s="1">
        <f t="shared" ref="AG9:AG11" si="15">(AE9*$G$1)</f>
        <v>901.2039952</v>
      </c>
      <c r="AH9" s="1">
        <f>(AG9*$C$9)*12</f>
        <v>129773.3753</v>
      </c>
      <c r="AI9" s="1">
        <f t="shared" ref="AI9:AI11" si="16">(AG9*$G$1)</f>
        <v>919.2280751</v>
      </c>
      <c r="AJ9" s="1">
        <f>(AI9*$C$9)*12</f>
        <v>132368.8428</v>
      </c>
      <c r="AK9" s="1">
        <f t="shared" ref="AK9:AK11" si="17">(AI9*$G$1)</f>
        <v>937.6126366</v>
      </c>
      <c r="AL9" s="1">
        <f>(AK9*$C$9)*12</f>
        <v>135016.2197</v>
      </c>
      <c r="AM9" s="1">
        <f t="shared" ref="AM9:AM11" si="18">(AK9*$G$1)</f>
        <v>956.3648893</v>
      </c>
      <c r="AN9" s="1">
        <f>(AM9*$C$9)*12</f>
        <v>137716.5441</v>
      </c>
      <c r="AO9" s="1">
        <f t="shared" ref="AO9:AO11" si="19">(AM9*$G$1)</f>
        <v>975.4921871</v>
      </c>
      <c r="AP9" s="1">
        <f>(AO9*$C$9)*12</f>
        <v>140470.8749</v>
      </c>
      <c r="AQ9" s="1">
        <f t="shared" ref="AQ9:AQ11" si="20">(AO9*$G$1)</f>
        <v>995.0020308</v>
      </c>
      <c r="AR9" s="1">
        <f>(AQ9*$C$9)*12</f>
        <v>143280.2924</v>
      </c>
      <c r="AS9" s="1">
        <f t="shared" ref="AS9:AS11" si="21">(AQ9*$G$1)</f>
        <v>1014.902071</v>
      </c>
      <c r="AT9" s="1">
        <f>(AS9*$C$9)*12</f>
        <v>146145.8983</v>
      </c>
      <c r="AU9" s="1">
        <f t="shared" ref="AU9:AU11" si="22">(AS9*$G$1)</f>
        <v>1035.200113</v>
      </c>
      <c r="AV9" s="1">
        <f>(AU9*$C$9)*12</f>
        <v>149068.8163</v>
      </c>
      <c r="AW9" s="1">
        <f t="shared" ref="AW9:AW11" si="23">(AU9*$G$1)</f>
        <v>1055.904115</v>
      </c>
      <c r="AX9" s="1">
        <f>(AW9*$C$9)*12</f>
        <v>152050.1926</v>
      </c>
      <c r="AY9" s="1">
        <f t="shared" ref="AY9:AY11" si="24">(AW9*$G$1)</f>
        <v>1077.022197</v>
      </c>
      <c r="AZ9" s="1">
        <f>(AY9*$C$9)*12</f>
        <v>155091.1964</v>
      </c>
      <c r="BA9" s="1">
        <f t="shared" ref="BA9:BA11" si="25">(AY9*$G$1)</f>
        <v>1098.562641</v>
      </c>
      <c r="BB9" s="1">
        <f>(BA9*$C$9)*12</f>
        <v>158193.0204</v>
      </c>
      <c r="BC9" s="1">
        <f t="shared" ref="BC9:BC11" si="26">(BA9*$G$1)</f>
        <v>1120.533894</v>
      </c>
      <c r="BD9" s="1">
        <f>(BC9*$C$9)*12</f>
        <v>161356.8808</v>
      </c>
      <c r="BE9" s="1">
        <f t="shared" ref="BE9:BE11" si="27">(BC9*$G$1)</f>
        <v>1142.944572</v>
      </c>
      <c r="BF9" s="1">
        <f>(BE9*$C$9)*12</f>
        <v>164584.0184</v>
      </c>
      <c r="BG9" s="1">
        <f t="shared" ref="BG9:BG11" si="28">(BE9*$G$1)</f>
        <v>1165.803464</v>
      </c>
      <c r="BH9" s="1">
        <f>(BG9*$C$9)*12</f>
        <v>167875.6988</v>
      </c>
      <c r="BI9" s="1">
        <f t="shared" ref="BI9:BI11" si="29">(BG9*$G$1)</f>
        <v>1189.119533</v>
      </c>
      <c r="BJ9" s="1">
        <f>(BI9*$C$9)*12</f>
        <v>171233.2127</v>
      </c>
      <c r="BK9" s="1">
        <f t="shared" ref="BK9:BK11" si="30">(BI9*$G$1)</f>
        <v>1212.901923</v>
      </c>
      <c r="BL9" s="1">
        <f>(BK9*$C$9)*12</f>
        <v>174657.877</v>
      </c>
      <c r="BM9" s="1">
        <f t="shared" ref="BM9:BM11" si="31">(BK9*$G$1)</f>
        <v>1237.159962</v>
      </c>
      <c r="BN9" s="1">
        <f>(BM9*$C$9)*12</f>
        <v>178151.0345</v>
      </c>
      <c r="BO9" s="1">
        <f t="shared" ref="BO9:BO11" si="32">(BM9*$G$1)</f>
        <v>1261.903161</v>
      </c>
      <c r="BP9" s="1">
        <f>(BO9*$C$9)*12</f>
        <v>181714.0552</v>
      </c>
      <c r="BQ9" s="1">
        <f t="shared" ref="BQ9:BQ11" si="33">(BO9*$G$1)</f>
        <v>1287.141224</v>
      </c>
      <c r="BR9" s="1">
        <f>(BQ9*$C$9)*12</f>
        <v>185348.3363</v>
      </c>
      <c r="BS9" s="1">
        <f t="shared" ref="BS9:BS11" si="34">(BQ9*$G$1)</f>
        <v>1312.884049</v>
      </c>
      <c r="BT9" s="1">
        <f>(BS9*$C$9)*12</f>
        <v>189055.303</v>
      </c>
      <c r="BU9" s="1">
        <f t="shared" ref="BU9:BU11" si="35">(BS9*$G$1)</f>
        <v>1339.14173</v>
      </c>
      <c r="BV9" s="1">
        <f>(BU9*$C$9)*12</f>
        <v>192836.4091</v>
      </c>
      <c r="BW9" s="1">
        <f t="shared" ref="BW9:BW11" si="36">(BU9*$G$1)</f>
        <v>1365.924564</v>
      </c>
      <c r="BX9" s="1">
        <f>(BW9*$C$9)*12</f>
        <v>196693.1373</v>
      </c>
      <c r="BY9" s="1">
        <f t="shared" ref="BY9:BY11" si="37">(BW9*$G$1)</f>
        <v>1393.243056</v>
      </c>
      <c r="BZ9" s="1">
        <f>(BY9*$C$9)*12</f>
        <v>200627</v>
      </c>
      <c r="CA9" s="1">
        <f t="shared" ref="CA9:CA11" si="38">(BY9*$G$1)</f>
        <v>1421.107917</v>
      </c>
      <c r="CB9" s="1">
        <f>(CA9*$C$9)*12</f>
        <v>204639.54</v>
      </c>
      <c r="CC9" s="1">
        <f t="shared" ref="CC9:CC11" si="39">(CA9*$G$1)</f>
        <v>1449.530075</v>
      </c>
      <c r="CD9" s="1">
        <f>(CC9*$C$9)*12</f>
        <v>208732.3308</v>
      </c>
      <c r="CE9" s="1">
        <f t="shared" ref="CE9:CE11" si="40">(CC9*$G$1)</f>
        <v>1478.520677</v>
      </c>
      <c r="CF9" s="1">
        <f>(CE9*$C$9)*12</f>
        <v>212906.9774</v>
      </c>
      <c r="CG9" s="1">
        <f t="shared" ref="CG9:CG11" si="41">(CE9*$G$1)</f>
        <v>1508.09109</v>
      </c>
      <c r="CH9" s="1">
        <f>(CG9*$C$9)*12</f>
        <v>217165.117</v>
      </c>
      <c r="CI9" s="1">
        <f t="shared" ref="CI9:CI11" si="42">(CG9*$G$1)</f>
        <v>1538.252912</v>
      </c>
      <c r="CJ9" s="1">
        <f>(CI9*$C$9)*12</f>
        <v>221508.4193</v>
      </c>
      <c r="CK9" s="1">
        <f t="shared" ref="CK9:CK11" si="43">(CI9*$G$1)</f>
        <v>1569.01797</v>
      </c>
      <c r="CL9" s="1">
        <f>(CK9*$C$9)*12</f>
        <v>225938.5877</v>
      </c>
      <c r="CM9" s="1">
        <f t="shared" ref="CM9:CM11" si="44">(CK9*$G$1)</f>
        <v>1600.39833</v>
      </c>
      <c r="CN9" s="1">
        <f>(CM9*$C$9)*12</f>
        <v>230457.3595</v>
      </c>
      <c r="CO9" s="1">
        <f t="shared" ref="CO9:CO11" si="45">(CM9*$G$1)</f>
        <v>1632.406296</v>
      </c>
      <c r="CP9" s="1">
        <f>(CO9*$C$9)*12</f>
        <v>235066.5067</v>
      </c>
      <c r="CQ9" s="1">
        <f t="shared" ref="CQ9:CQ11" si="46">(CO9*$G$1)</f>
        <v>1665.054422</v>
      </c>
      <c r="CR9" s="1">
        <f>(CQ9*$C$9)*12</f>
        <v>239767.8368</v>
      </c>
      <c r="CS9" s="1">
        <f t="shared" ref="CS9:CS11" si="47">(CQ9*$G$1)</f>
        <v>1698.355511</v>
      </c>
      <c r="CT9" s="1">
        <f>(CS9*$C$9)*12</f>
        <v>244563.1935</v>
      </c>
      <c r="CU9" s="1">
        <f t="shared" ref="CU9:CU11" si="48">(CS9*$G$1)</f>
        <v>1732.322621</v>
      </c>
      <c r="CV9" s="1">
        <f>(CU9*$C$9)*12</f>
        <v>249454.4574</v>
      </c>
      <c r="CW9" s="1">
        <f t="shared" ref="CW9:CW11" si="49">(CU9*$G$1)</f>
        <v>1766.969073</v>
      </c>
      <c r="CX9" s="1">
        <f>(CW9*$C$9)*12</f>
        <v>254443.5466</v>
      </c>
      <c r="CY9" s="1">
        <f t="shared" ref="CY9:CY11" si="50">(CW9*$G$1)</f>
        <v>1802.308455</v>
      </c>
      <c r="CZ9" s="1">
        <f>(CY9*$C$9)*12</f>
        <v>259532.4175</v>
      </c>
      <c r="DA9" s="1">
        <f t="shared" ref="DA9:DA11" si="51">(CY9*$G$1)</f>
        <v>1838.354624</v>
      </c>
      <c r="DB9" s="1">
        <f>(DA9*$C$9)*12</f>
        <v>264723.0658</v>
      </c>
      <c r="DC9" s="1">
        <f t="shared" ref="DC9:DC11" si="52">(DA9*$G$1)</f>
        <v>1875.121716</v>
      </c>
      <c r="DD9" s="1">
        <f>(DC9*$C$9)*12</f>
        <v>270017.5272</v>
      </c>
      <c r="DE9" s="1">
        <f t="shared" ref="DE9:DE11" si="53">(DC9*$G$1)</f>
        <v>1912.624151</v>
      </c>
      <c r="DF9" s="1">
        <f>(DE9*$C$9)*12</f>
        <v>275417.8777</v>
      </c>
      <c r="DG9" s="1">
        <f t="shared" ref="DG9:DG11" si="54">(DE9*$G$1)</f>
        <v>1950.876634</v>
      </c>
      <c r="DH9" s="1">
        <f>(DG9*$C$9)*12</f>
        <v>280926.2352</v>
      </c>
      <c r="DI9" s="1">
        <f t="shared" ref="DI9:DI11" si="55">(DG9*$G$1)</f>
        <v>1989.894166</v>
      </c>
      <c r="DJ9" s="1">
        <f>(DI9*$C$9)*12</f>
        <v>286544.76</v>
      </c>
      <c r="DK9" s="1">
        <f t="shared" ref="DK9:DK11" si="56">(DI9*$G$1)</f>
        <v>2029.69205</v>
      </c>
      <c r="DL9" s="1">
        <f>(DK9*$C$9)*12</f>
        <v>292275.6552</v>
      </c>
      <c r="DM9" s="1">
        <f t="shared" ref="DM9:DM11" si="57">(DK9*$G$1)</f>
        <v>2070.285891</v>
      </c>
      <c r="DN9" s="1">
        <f>(DM9*$C$9)*12</f>
        <v>298121.1683</v>
      </c>
      <c r="DO9" s="1">
        <f t="shared" ref="DO9:DO11" si="58">(DM9*$G$1)</f>
        <v>2111.691608</v>
      </c>
      <c r="DP9" s="1">
        <f>(DO9*$C$9)*12</f>
        <v>304083.5916</v>
      </c>
      <c r="DQ9" s="1">
        <f t="shared" ref="DQ9:DQ11" si="59">(DO9*$G$1)</f>
        <v>2153.925441</v>
      </c>
      <c r="DR9" s="1">
        <f>(DQ9*$C$9)*12</f>
        <v>310165.2635</v>
      </c>
      <c r="DS9" s="1">
        <f t="shared" ref="DS9:DS11" si="60">(DQ9*$G$1)</f>
        <v>2197.003949</v>
      </c>
      <c r="DT9" s="1">
        <f>(DS9*$C$9)*12</f>
        <v>316368.5687</v>
      </c>
      <c r="DU9" s="1">
        <f t="shared" ref="DU9:DU11" si="61">(DS9*$G$1)</f>
        <v>2240.944028</v>
      </c>
      <c r="DV9" s="1">
        <f>(DU9*$C$9)*12</f>
        <v>322695.9401</v>
      </c>
    </row>
    <row r="10" ht="12.75" customHeight="1">
      <c r="A10" t="s">
        <v>206</v>
      </c>
      <c r="B10">
        <v>909.0</v>
      </c>
      <c r="C10">
        <f>25+6</f>
        <v>31</v>
      </c>
      <c r="D10" s="1">
        <f t="shared" si="1"/>
        <v>338148</v>
      </c>
      <c r="G10" s="1">
        <f t="shared" si="2"/>
        <v>927.18</v>
      </c>
      <c r="H10" s="1">
        <f t="shared" ref="H10:H11" si="62">(G10*C10)*12</f>
        <v>344910.96</v>
      </c>
      <c r="I10" s="1">
        <f t="shared" si="3"/>
        <v>945.7236</v>
      </c>
      <c r="J10" s="1">
        <f>(I10*$C$10)*12</f>
        <v>351809.1792</v>
      </c>
      <c r="K10" s="1">
        <f t="shared" si="4"/>
        <v>964.638072</v>
      </c>
      <c r="L10" s="1">
        <f>(K10*$C$10)*12</f>
        <v>358845.3628</v>
      </c>
      <c r="M10" s="1">
        <f t="shared" si="5"/>
        <v>983.9308334</v>
      </c>
      <c r="N10" s="1">
        <f>(M10*$C$10)*12</f>
        <v>366022.27</v>
      </c>
      <c r="O10" s="1">
        <f t="shared" si="6"/>
        <v>1003.60945</v>
      </c>
      <c r="P10" s="1">
        <f>(O10*$C$10)*12</f>
        <v>373342.7154</v>
      </c>
      <c r="Q10" s="1">
        <f t="shared" si="7"/>
        <v>1023.681639</v>
      </c>
      <c r="R10" s="1">
        <f>(Q10*$C$10)*12</f>
        <v>380809.5697</v>
      </c>
      <c r="S10" s="1">
        <f t="shared" si="8"/>
        <v>1044.155272</v>
      </c>
      <c r="T10" s="1">
        <f>(S10*$C$10)*12</f>
        <v>388425.7611</v>
      </c>
      <c r="U10" s="1">
        <f t="shared" si="9"/>
        <v>1065.038377</v>
      </c>
      <c r="V10" s="1">
        <f>(U10*$C$10)*12</f>
        <v>396194.2764</v>
      </c>
      <c r="W10" s="1">
        <f t="shared" si="10"/>
        <v>1086.339145</v>
      </c>
      <c r="X10" s="1">
        <f>(W10*$C$10)*12</f>
        <v>404118.1619</v>
      </c>
      <c r="Y10" s="1">
        <f t="shared" si="11"/>
        <v>1108.065928</v>
      </c>
      <c r="Z10" s="1">
        <f>(Y10*$C$10)*12</f>
        <v>412200.5251</v>
      </c>
      <c r="AA10" s="1">
        <f t="shared" si="12"/>
        <v>1130.227246</v>
      </c>
      <c r="AB10" s="1">
        <f>(AA10*$C$10)*12</f>
        <v>420444.5356</v>
      </c>
      <c r="AC10" s="1">
        <f t="shared" si="13"/>
        <v>1152.831791</v>
      </c>
      <c r="AD10" s="1">
        <f>(AC10*$C$10)*12</f>
        <v>428853.4263</v>
      </c>
      <c r="AE10" s="1">
        <f t="shared" si="14"/>
        <v>1175.888427</v>
      </c>
      <c r="AF10" s="1">
        <f>(AE10*$C$10)*12</f>
        <v>437430.4949</v>
      </c>
      <c r="AG10" s="1">
        <f t="shared" si="15"/>
        <v>1199.406196</v>
      </c>
      <c r="AH10" s="1">
        <f>(AG10*$C$10)*12</f>
        <v>446179.1048</v>
      </c>
      <c r="AI10" s="1">
        <f t="shared" si="16"/>
        <v>1223.39432</v>
      </c>
      <c r="AJ10" s="1">
        <f>(AI10*$C$10)*12</f>
        <v>455102.6869</v>
      </c>
      <c r="AK10" s="1">
        <f t="shared" si="17"/>
        <v>1247.862206</v>
      </c>
      <c r="AL10" s="1">
        <f>(AK10*$C$10)*12</f>
        <v>464204.7406</v>
      </c>
      <c r="AM10" s="1">
        <f t="shared" si="18"/>
        <v>1272.81945</v>
      </c>
      <c r="AN10" s="1">
        <f>(AM10*$C$10)*12</f>
        <v>473488.8354</v>
      </c>
      <c r="AO10" s="1">
        <f t="shared" si="19"/>
        <v>1298.275839</v>
      </c>
      <c r="AP10" s="1">
        <f>(AO10*$C$10)*12</f>
        <v>482958.6121</v>
      </c>
      <c r="AQ10" s="1">
        <f t="shared" si="20"/>
        <v>1324.241356</v>
      </c>
      <c r="AR10" s="1">
        <f>(AQ10*$C$10)*12</f>
        <v>492617.7844</v>
      </c>
      <c r="AS10" s="1">
        <f t="shared" si="21"/>
        <v>1350.726183</v>
      </c>
      <c r="AT10" s="1">
        <f>(AS10*$C$10)*12</f>
        <v>502470.1401</v>
      </c>
      <c r="AU10" s="1">
        <f t="shared" si="22"/>
        <v>1377.740707</v>
      </c>
      <c r="AV10" s="1">
        <f>(AU10*$C$10)*12</f>
        <v>512519.5429</v>
      </c>
      <c r="AW10" s="1">
        <f t="shared" si="23"/>
        <v>1405.295521</v>
      </c>
      <c r="AX10" s="1">
        <f>(AW10*$C$10)*12</f>
        <v>522769.9337</v>
      </c>
      <c r="AY10" s="1">
        <f t="shared" si="24"/>
        <v>1433.401431</v>
      </c>
      <c r="AZ10" s="1">
        <f>(AY10*$C$10)*12</f>
        <v>533225.3324</v>
      </c>
      <c r="BA10" s="1">
        <f t="shared" si="25"/>
        <v>1462.06946</v>
      </c>
      <c r="BB10" s="1">
        <f>(BA10*$C$10)*12</f>
        <v>543889.839</v>
      </c>
      <c r="BC10" s="1">
        <f t="shared" si="26"/>
        <v>1491.310849</v>
      </c>
      <c r="BD10" s="1">
        <f>(BC10*$C$10)*12</f>
        <v>554767.6358</v>
      </c>
      <c r="BE10" s="1">
        <f t="shared" si="27"/>
        <v>1521.137066</v>
      </c>
      <c r="BF10" s="1">
        <f>(BE10*$C$10)*12</f>
        <v>565862.9885</v>
      </c>
      <c r="BG10" s="1">
        <f t="shared" si="28"/>
        <v>1551.559807</v>
      </c>
      <c r="BH10" s="1">
        <f>(BG10*$C$10)*12</f>
        <v>577180.2483</v>
      </c>
      <c r="BI10" s="1">
        <f t="shared" si="29"/>
        <v>1582.591003</v>
      </c>
      <c r="BJ10" s="1">
        <f>(BI10*$C$10)*12</f>
        <v>588723.8533</v>
      </c>
      <c r="BK10" s="1">
        <f t="shared" si="30"/>
        <v>1614.242823</v>
      </c>
      <c r="BL10" s="1">
        <f>(BK10*$C$10)*12</f>
        <v>600498.3303</v>
      </c>
      <c r="BM10" s="1">
        <f t="shared" si="31"/>
        <v>1646.52768</v>
      </c>
      <c r="BN10" s="1">
        <f>(BM10*$C$10)*12</f>
        <v>612508.2969</v>
      </c>
      <c r="BO10" s="1">
        <f t="shared" si="32"/>
        <v>1679.458234</v>
      </c>
      <c r="BP10" s="1">
        <f>(BO10*$C$10)*12</f>
        <v>624758.4629</v>
      </c>
      <c r="BQ10" s="1">
        <f t="shared" si="33"/>
        <v>1713.047398</v>
      </c>
      <c r="BR10" s="1">
        <f>(BQ10*$C$10)*12</f>
        <v>637253.6321</v>
      </c>
      <c r="BS10" s="1">
        <f t="shared" si="34"/>
        <v>1747.308346</v>
      </c>
      <c r="BT10" s="1">
        <f>(BS10*$C$10)*12</f>
        <v>649998.7048</v>
      </c>
      <c r="BU10" s="1">
        <f t="shared" si="35"/>
        <v>1782.254513</v>
      </c>
      <c r="BV10" s="1">
        <f>(BU10*$C$10)*12</f>
        <v>662998.6789</v>
      </c>
      <c r="BW10" s="1">
        <f t="shared" si="36"/>
        <v>1817.899603</v>
      </c>
      <c r="BX10" s="1">
        <f>(BW10*$C$10)*12</f>
        <v>676258.6525</v>
      </c>
      <c r="BY10" s="1">
        <f t="shared" si="37"/>
        <v>1854.257595</v>
      </c>
      <c r="BZ10" s="1">
        <f>(BY10*$C$10)*12</f>
        <v>689783.8255</v>
      </c>
      <c r="CA10" s="1">
        <f t="shared" si="38"/>
        <v>1891.342747</v>
      </c>
      <c r="CB10" s="1">
        <f>(CA10*$C$10)*12</f>
        <v>703579.502</v>
      </c>
      <c r="CC10" s="1">
        <f t="shared" si="39"/>
        <v>1929.169602</v>
      </c>
      <c r="CD10" s="1">
        <f>(CC10*$C$10)*12</f>
        <v>717651.0921</v>
      </c>
      <c r="CE10" s="1">
        <f t="shared" si="40"/>
        <v>1967.752994</v>
      </c>
      <c r="CF10" s="1">
        <f>(CE10*$C$10)*12</f>
        <v>732004.1139</v>
      </c>
      <c r="CG10" s="1">
        <f t="shared" si="41"/>
        <v>2007.108054</v>
      </c>
      <c r="CH10" s="1">
        <f>(CG10*$C$10)*12</f>
        <v>746644.1962</v>
      </c>
      <c r="CI10" s="1">
        <f t="shared" si="42"/>
        <v>2047.250215</v>
      </c>
      <c r="CJ10" s="1">
        <f>(CI10*$C$10)*12</f>
        <v>761577.0801</v>
      </c>
      <c r="CK10" s="1">
        <f t="shared" si="43"/>
        <v>2088.19522</v>
      </c>
      <c r="CL10" s="1">
        <f>(CK10*$C$10)*12</f>
        <v>776808.6217</v>
      </c>
      <c r="CM10" s="1">
        <f t="shared" si="44"/>
        <v>2129.959124</v>
      </c>
      <c r="CN10" s="1">
        <f>(CM10*$C$10)*12</f>
        <v>792344.7941</v>
      </c>
      <c r="CO10" s="1">
        <f t="shared" si="45"/>
        <v>2172.558306</v>
      </c>
      <c r="CP10" s="1">
        <f>(CO10*$C$10)*12</f>
        <v>808191.69</v>
      </c>
      <c r="CQ10" s="1">
        <f t="shared" si="46"/>
        <v>2216.009473</v>
      </c>
      <c r="CR10" s="1">
        <f>(CQ10*$C$10)*12</f>
        <v>824355.5238</v>
      </c>
      <c r="CS10" s="1">
        <f t="shared" si="47"/>
        <v>2260.329662</v>
      </c>
      <c r="CT10" s="1">
        <f>(CS10*$C$10)*12</f>
        <v>840842.6343</v>
      </c>
      <c r="CU10" s="1">
        <f t="shared" si="48"/>
        <v>2305.536255</v>
      </c>
      <c r="CV10" s="1">
        <f>(CU10*$C$10)*12</f>
        <v>857659.487</v>
      </c>
      <c r="CW10" s="1">
        <f t="shared" si="49"/>
        <v>2351.64698</v>
      </c>
      <c r="CX10" s="1">
        <f>(CW10*$C$10)*12</f>
        <v>874812.6767</v>
      </c>
      <c r="CY10" s="1">
        <f t="shared" si="50"/>
        <v>2398.67992</v>
      </c>
      <c r="CZ10" s="1">
        <f>(CY10*$C$10)*12</f>
        <v>892308.9303</v>
      </c>
      <c r="DA10" s="1">
        <f t="shared" si="51"/>
        <v>2446.653518</v>
      </c>
      <c r="DB10" s="1">
        <f>(DA10*$C$10)*12</f>
        <v>910155.1089</v>
      </c>
      <c r="DC10" s="1">
        <f t="shared" si="52"/>
        <v>2495.586589</v>
      </c>
      <c r="DD10" s="1">
        <f>(DC10*$C$10)*12</f>
        <v>928358.211</v>
      </c>
      <c r="DE10" s="1">
        <f t="shared" si="53"/>
        <v>2545.498321</v>
      </c>
      <c r="DF10" s="1">
        <f>(DE10*$C$10)*12</f>
        <v>946925.3753</v>
      </c>
      <c r="DG10" s="1">
        <f t="shared" si="54"/>
        <v>2596.408287</v>
      </c>
      <c r="DH10" s="1">
        <f>(DG10*$C$10)*12</f>
        <v>965863.8828</v>
      </c>
      <c r="DI10" s="1">
        <f t="shared" si="55"/>
        <v>2648.336453</v>
      </c>
      <c r="DJ10" s="1">
        <f>(DI10*$C$10)*12</f>
        <v>985181.1604</v>
      </c>
      <c r="DK10" s="1">
        <f t="shared" si="56"/>
        <v>2701.303182</v>
      </c>
      <c r="DL10" s="1">
        <f>(DK10*$C$10)*12</f>
        <v>1004884.784</v>
      </c>
      <c r="DM10" s="1">
        <f t="shared" si="57"/>
        <v>2755.329245</v>
      </c>
      <c r="DN10" s="1">
        <f>(DM10*$C$10)*12</f>
        <v>1024982.479</v>
      </c>
      <c r="DO10" s="1">
        <f t="shared" si="58"/>
        <v>2810.43583</v>
      </c>
      <c r="DP10" s="1">
        <f>(DO10*$C$10)*12</f>
        <v>1045482.129</v>
      </c>
      <c r="DQ10" s="1">
        <f t="shared" si="59"/>
        <v>2866.644547</v>
      </c>
      <c r="DR10" s="1">
        <f>(DQ10*$C$10)*12</f>
        <v>1066391.771</v>
      </c>
      <c r="DS10" s="1">
        <f t="shared" si="60"/>
        <v>2923.977438</v>
      </c>
      <c r="DT10" s="1">
        <f>(DS10*$C$10)*12</f>
        <v>1087719.607</v>
      </c>
      <c r="DU10" s="1">
        <f t="shared" si="61"/>
        <v>2982.456987</v>
      </c>
      <c r="DV10" s="1">
        <f>(DU10*$C$10)*12</f>
        <v>1109473.999</v>
      </c>
    </row>
    <row r="11" ht="12.75" customHeight="1">
      <c r="A11" t="s">
        <v>231</v>
      </c>
      <c r="B11">
        <v>1046.0</v>
      </c>
      <c r="C11">
        <v>33.0</v>
      </c>
      <c r="D11" s="1">
        <f t="shared" si="1"/>
        <v>414216</v>
      </c>
      <c r="G11" s="1">
        <f t="shared" si="2"/>
        <v>1066.92</v>
      </c>
      <c r="H11" s="1">
        <f t="shared" si="62"/>
        <v>422500.32</v>
      </c>
      <c r="I11" s="1">
        <f t="shared" si="3"/>
        <v>1088.2584</v>
      </c>
      <c r="J11" s="1">
        <f>(I11*$C$11)*12</f>
        <v>430950.3264</v>
      </c>
      <c r="K11" s="1">
        <f t="shared" si="4"/>
        <v>1110.023568</v>
      </c>
      <c r="L11" s="1">
        <f>(K11*$C$11)*12</f>
        <v>439569.3329</v>
      </c>
      <c r="M11" s="1">
        <f t="shared" si="5"/>
        <v>1132.224039</v>
      </c>
      <c r="N11" s="1">
        <f>(M11*$C$11)*12</f>
        <v>448360.7196</v>
      </c>
      <c r="O11" s="1">
        <f t="shared" si="6"/>
        <v>1154.86852</v>
      </c>
      <c r="P11" s="1">
        <f>(O11*$C$11)*12</f>
        <v>457327.934</v>
      </c>
      <c r="Q11" s="1">
        <f t="shared" si="7"/>
        <v>1177.965891</v>
      </c>
      <c r="R11" s="1">
        <f>(Q11*$C$11)*12</f>
        <v>466474.4927</v>
      </c>
      <c r="S11" s="1">
        <f t="shared" si="8"/>
        <v>1201.525208</v>
      </c>
      <c r="T11" s="1">
        <f>(S11*$C$11)*12</f>
        <v>475803.9825</v>
      </c>
      <c r="U11" s="1">
        <f t="shared" si="9"/>
        <v>1225.555713</v>
      </c>
      <c r="V11" s="1">
        <f>(U11*$C$11)*12</f>
        <v>485320.0622</v>
      </c>
      <c r="W11" s="1">
        <f t="shared" si="10"/>
        <v>1250.066827</v>
      </c>
      <c r="X11" s="1">
        <f>(W11*$C$11)*12</f>
        <v>495026.4634</v>
      </c>
      <c r="Y11" s="1">
        <f t="shared" si="11"/>
        <v>1275.068163</v>
      </c>
      <c r="Z11" s="1">
        <f>(Y11*$C$11)*12</f>
        <v>504926.9927</v>
      </c>
      <c r="AA11" s="1">
        <f t="shared" si="12"/>
        <v>1300.569527</v>
      </c>
      <c r="AB11" s="1">
        <f>(AA11*$C$11)*12</f>
        <v>515025.5325</v>
      </c>
      <c r="AC11" s="1">
        <f t="shared" si="13"/>
        <v>1326.580917</v>
      </c>
      <c r="AD11" s="1">
        <f>(AC11*$C$11)*12</f>
        <v>525326.0432</v>
      </c>
      <c r="AE11" s="1">
        <f t="shared" si="14"/>
        <v>1353.112535</v>
      </c>
      <c r="AF11" s="1">
        <f>(AE11*$C$11)*12</f>
        <v>535832.564</v>
      </c>
      <c r="AG11" s="1">
        <f t="shared" si="15"/>
        <v>1380.174786</v>
      </c>
      <c r="AH11" s="1">
        <f>(AG11*$C$11)*12</f>
        <v>546549.2153</v>
      </c>
      <c r="AI11" s="1">
        <f t="shared" si="16"/>
        <v>1407.778282</v>
      </c>
      <c r="AJ11" s="1">
        <f>(AI11*$C$11)*12</f>
        <v>557480.1996</v>
      </c>
      <c r="AK11" s="1">
        <f t="shared" si="17"/>
        <v>1435.933848</v>
      </c>
      <c r="AL11" s="1">
        <f>(AK11*$C$11)*12</f>
        <v>568629.8036</v>
      </c>
      <c r="AM11" s="1">
        <f t="shared" si="18"/>
        <v>1464.652524</v>
      </c>
      <c r="AN11" s="1">
        <f>(AM11*$C$11)*12</f>
        <v>580002.3997</v>
      </c>
      <c r="AO11" s="1">
        <f t="shared" si="19"/>
        <v>1493.945575</v>
      </c>
      <c r="AP11" s="1">
        <f>(AO11*$C$11)*12</f>
        <v>591602.4477</v>
      </c>
      <c r="AQ11" s="1">
        <f t="shared" si="20"/>
        <v>1523.824486</v>
      </c>
      <c r="AR11" s="1">
        <f>(AQ11*$C$11)*12</f>
        <v>603434.4966</v>
      </c>
      <c r="AS11" s="1">
        <f t="shared" si="21"/>
        <v>1554.300976</v>
      </c>
      <c r="AT11" s="1">
        <f>(AS11*$C$11)*12</f>
        <v>615503.1866</v>
      </c>
      <c r="AU11" s="1">
        <f t="shared" si="22"/>
        <v>1585.386996</v>
      </c>
      <c r="AV11" s="1">
        <f>(AU11*$C$11)*12</f>
        <v>627813.2503</v>
      </c>
      <c r="AW11" s="1">
        <f t="shared" si="23"/>
        <v>1617.094736</v>
      </c>
      <c r="AX11" s="1">
        <f>(AW11*$C$11)*12</f>
        <v>640369.5153</v>
      </c>
      <c r="AY11" s="1">
        <f t="shared" si="24"/>
        <v>1649.43663</v>
      </c>
      <c r="AZ11" s="1">
        <f>(AY11*$C$11)*12</f>
        <v>653176.9056</v>
      </c>
      <c r="BA11" s="1">
        <f t="shared" si="25"/>
        <v>1682.425363</v>
      </c>
      <c r="BB11" s="1">
        <f>(BA11*$C$11)*12</f>
        <v>666240.4437</v>
      </c>
      <c r="BC11" s="1">
        <f t="shared" si="26"/>
        <v>1716.07387</v>
      </c>
      <c r="BD11" s="1">
        <f>(BC11*$C$11)*12</f>
        <v>679565.2526</v>
      </c>
      <c r="BE11" s="1">
        <f t="shared" si="27"/>
        <v>1750.395348</v>
      </c>
      <c r="BF11" s="1">
        <f>(BE11*$C$11)*12</f>
        <v>693156.5577</v>
      </c>
      <c r="BG11" s="1">
        <f t="shared" si="28"/>
        <v>1785.403255</v>
      </c>
      <c r="BH11" s="1">
        <f>(BG11*$C$11)*12</f>
        <v>707019.6888</v>
      </c>
      <c r="BI11" s="1">
        <f t="shared" si="29"/>
        <v>1821.11132</v>
      </c>
      <c r="BJ11" s="1">
        <f>(BI11*$C$11)*12</f>
        <v>721160.0826</v>
      </c>
      <c r="BK11" s="1">
        <f t="shared" si="30"/>
        <v>1857.533546</v>
      </c>
      <c r="BL11" s="1">
        <f>(BK11*$C$11)*12</f>
        <v>735583.2842</v>
      </c>
      <c r="BM11" s="1">
        <f t="shared" si="31"/>
        <v>1894.684217</v>
      </c>
      <c r="BN11" s="1">
        <f>(BM11*$C$11)*12</f>
        <v>750294.9499</v>
      </c>
      <c r="BO11" s="1">
        <f t="shared" si="32"/>
        <v>1932.577901</v>
      </c>
      <c r="BP11" s="1">
        <f>(BO11*$C$11)*12</f>
        <v>765300.8489</v>
      </c>
      <c r="BQ11" s="1">
        <f t="shared" si="33"/>
        <v>1971.229459</v>
      </c>
      <c r="BR11" s="1">
        <f>(BQ11*$C$11)*12</f>
        <v>780606.8659</v>
      </c>
      <c r="BS11" s="1">
        <f t="shared" si="34"/>
        <v>2010.654049</v>
      </c>
      <c r="BT11" s="1">
        <f>(BS11*$C$11)*12</f>
        <v>796219.0032</v>
      </c>
      <c r="BU11" s="1">
        <f t="shared" si="35"/>
        <v>2050.867129</v>
      </c>
      <c r="BV11" s="1">
        <f>(BU11*$C$11)*12</f>
        <v>812143.3833</v>
      </c>
      <c r="BW11" s="1">
        <f t="shared" si="36"/>
        <v>2091.884472</v>
      </c>
      <c r="BX11" s="1">
        <f>(BW11*$C$11)*12</f>
        <v>828386.2509</v>
      </c>
      <c r="BY11" s="1">
        <f t="shared" si="37"/>
        <v>2133.722162</v>
      </c>
      <c r="BZ11" s="1">
        <f>(BY11*$C$11)*12</f>
        <v>844953.976</v>
      </c>
      <c r="CA11" s="1">
        <f t="shared" si="38"/>
        <v>2176.396605</v>
      </c>
      <c r="CB11" s="1">
        <f>(CA11*$C$11)*12</f>
        <v>861853.0555</v>
      </c>
      <c r="CC11" s="1">
        <f t="shared" si="39"/>
        <v>2219.924537</v>
      </c>
      <c r="CD11" s="1">
        <f>(CC11*$C$11)*12</f>
        <v>879090.1166</v>
      </c>
      <c r="CE11" s="1">
        <f t="shared" si="40"/>
        <v>2264.323028</v>
      </c>
      <c r="CF11" s="1">
        <f>(CE11*$C$11)*12</f>
        <v>896671.9189</v>
      </c>
      <c r="CG11" s="1">
        <f t="shared" si="41"/>
        <v>2309.609488</v>
      </c>
      <c r="CH11" s="1">
        <f>(CG11*$C$11)*12</f>
        <v>914605.3573</v>
      </c>
      <c r="CI11" s="1">
        <f t="shared" si="42"/>
        <v>2355.801678</v>
      </c>
      <c r="CJ11" s="1">
        <f>(CI11*$C$11)*12</f>
        <v>932897.4644</v>
      </c>
      <c r="CK11" s="1">
        <f t="shared" si="43"/>
        <v>2402.917711</v>
      </c>
      <c r="CL11" s="1">
        <f>(CK11*$C$11)*12</f>
        <v>951555.4137</v>
      </c>
      <c r="CM11" s="1">
        <f t="shared" si="44"/>
        <v>2450.976066</v>
      </c>
      <c r="CN11" s="1">
        <f>(CM11*$C$11)*12</f>
        <v>970586.522</v>
      </c>
      <c r="CO11" s="1">
        <f t="shared" si="45"/>
        <v>2499.995587</v>
      </c>
      <c r="CP11" s="1">
        <f>(CO11*$C$11)*12</f>
        <v>989998.2525</v>
      </c>
      <c r="CQ11" s="1">
        <f t="shared" si="46"/>
        <v>2549.995499</v>
      </c>
      <c r="CR11" s="1">
        <f>(CQ11*$C$11)*12</f>
        <v>1009798.218</v>
      </c>
      <c r="CS11" s="1">
        <f t="shared" si="47"/>
        <v>2600.995409</v>
      </c>
      <c r="CT11" s="1">
        <f>(CS11*$C$11)*12</f>
        <v>1029994.182</v>
      </c>
      <c r="CU11" s="1">
        <f t="shared" si="48"/>
        <v>2653.015317</v>
      </c>
      <c r="CV11" s="1">
        <f>(CU11*$C$11)*12</f>
        <v>1050594.065</v>
      </c>
      <c r="CW11" s="1">
        <f t="shared" si="49"/>
        <v>2706.075623</v>
      </c>
      <c r="CX11" s="1">
        <f>(CW11*$C$11)*12</f>
        <v>1071605.947</v>
      </c>
      <c r="CY11" s="1">
        <f t="shared" si="50"/>
        <v>2760.197136</v>
      </c>
      <c r="CZ11" s="1">
        <f>(CY11*$C$11)*12</f>
        <v>1093038.066</v>
      </c>
      <c r="DA11" s="1">
        <f t="shared" si="51"/>
        <v>2815.401078</v>
      </c>
      <c r="DB11" s="1">
        <f>(DA11*$C$11)*12</f>
        <v>1114898.827</v>
      </c>
      <c r="DC11" s="1">
        <f t="shared" si="52"/>
        <v>2871.7091</v>
      </c>
      <c r="DD11" s="1">
        <f>(DC11*$C$11)*12</f>
        <v>1137196.804</v>
      </c>
      <c r="DE11" s="1">
        <f t="shared" si="53"/>
        <v>2929.143282</v>
      </c>
      <c r="DF11" s="1">
        <f>(DE11*$C$11)*12</f>
        <v>1159940.74</v>
      </c>
      <c r="DG11" s="1">
        <f t="shared" si="54"/>
        <v>2987.726148</v>
      </c>
      <c r="DH11" s="1">
        <f>(DG11*$C$11)*12</f>
        <v>1183139.554</v>
      </c>
      <c r="DI11" s="1">
        <f t="shared" si="55"/>
        <v>3047.480671</v>
      </c>
      <c r="DJ11" s="1">
        <f>(DI11*$C$11)*12</f>
        <v>1206802.346</v>
      </c>
      <c r="DK11" s="1">
        <f t="shared" si="56"/>
        <v>3108.430284</v>
      </c>
      <c r="DL11" s="1">
        <f>(DK11*$C$11)*12</f>
        <v>1230938.392</v>
      </c>
      <c r="DM11" s="1">
        <f t="shared" si="57"/>
        <v>3170.59889</v>
      </c>
      <c r="DN11" s="1">
        <f>(DM11*$C$11)*12</f>
        <v>1255557.16</v>
      </c>
      <c r="DO11" s="1">
        <f t="shared" si="58"/>
        <v>3234.010867</v>
      </c>
      <c r="DP11" s="1">
        <f>(DO11*$C$11)*12</f>
        <v>1280668.304</v>
      </c>
      <c r="DQ11" s="1">
        <f t="shared" si="59"/>
        <v>3298.691085</v>
      </c>
      <c r="DR11" s="1">
        <f>(DQ11*$C$11)*12</f>
        <v>1306281.67</v>
      </c>
      <c r="DS11" s="1">
        <f t="shared" si="60"/>
        <v>3364.664907</v>
      </c>
      <c r="DT11" s="1">
        <f>(DS11*$C$11)*12</f>
        <v>1332407.303</v>
      </c>
      <c r="DU11" s="1">
        <f t="shared" si="61"/>
        <v>3431.958205</v>
      </c>
      <c r="DV11" s="1">
        <f>(DU11*$C$11)*12</f>
        <v>1359055.449</v>
      </c>
    </row>
    <row r="12" ht="12.75" customHeight="1">
      <c r="A12" t="s">
        <v>235</v>
      </c>
      <c r="B12" s="2">
        <v>0.01</v>
      </c>
      <c r="C12">
        <f>SUM(C9:C11)</f>
        <v>76</v>
      </c>
      <c r="D12" s="1">
        <f>-(D11+D10+D9)*B12</f>
        <v>-8507.16</v>
      </c>
      <c r="H12" s="1">
        <f>-SUM(H9:H11)*0.01</f>
        <v>-8677.3032</v>
      </c>
      <c r="J12" s="1">
        <f>-SUM(J9:J11)*0.01</f>
        <v>-8850.849264</v>
      </c>
      <c r="L12" s="1">
        <f>-SUM(L9:L11)*0.01</f>
        <v>-9027.866249</v>
      </c>
      <c r="N12" s="1">
        <f>-SUM(N9:N11)*0.01</f>
        <v>-9208.423574</v>
      </c>
      <c r="P12" s="1">
        <f>-SUM(P9:P11)*0.01</f>
        <v>-9392.592046</v>
      </c>
      <c r="R12" s="1">
        <f>-SUM(R9:R11)*0.01</f>
        <v>-9580.443887</v>
      </c>
      <c r="T12" s="1">
        <f>-SUM(T9:T11)*0.01</f>
        <v>-9772.052764</v>
      </c>
      <c r="V12" s="1">
        <f>-SUM(V9:V11)*0.01</f>
        <v>-9967.49382</v>
      </c>
      <c r="X12" s="1">
        <f>-SUM(X9:X11)*0.01</f>
        <v>-10166.8437</v>
      </c>
      <c r="Z12" s="1">
        <f>-SUM(Z9:Z11)*0.01</f>
        <v>-10370.18057</v>
      </c>
      <c r="AB12" s="1">
        <f>-SUM(AB9:AB11)*0.01</f>
        <v>-10577.58418</v>
      </c>
      <c r="AD12" s="1">
        <f>-SUM(AD9:AD11)*0.01</f>
        <v>-10789.13587</v>
      </c>
      <c r="AF12" s="1">
        <f>-SUM(AF9:AF11)*0.01</f>
        <v>-11004.91858</v>
      </c>
      <c r="AH12" s="1">
        <f>-SUM(AH9:AH11)*0.01</f>
        <v>-11225.01695</v>
      </c>
      <c r="AJ12" s="1">
        <f>-SUM(AJ9:AJ11)*0.01</f>
        <v>-11449.51729</v>
      </c>
      <c r="AL12" s="1">
        <f>-SUM(AL9:AL11)*0.01</f>
        <v>-11678.50764</v>
      </c>
      <c r="AN12" s="1">
        <f>-SUM(AN9:AN11)*0.01</f>
        <v>-11912.07779</v>
      </c>
      <c r="AP12" s="1">
        <f>-SUM(AP9:AP11)*0.01</f>
        <v>-12150.31935</v>
      </c>
      <c r="AR12" s="1">
        <f>-SUM(AR9:AR11)*0.01</f>
        <v>-12393.32573</v>
      </c>
      <c r="AT12" s="1">
        <f>-SUM(AT9:AT11)*0.01</f>
        <v>-12641.19225</v>
      </c>
      <c r="AV12" s="1">
        <f>-SUM(AV9:AV11)*0.01</f>
        <v>-12894.01609</v>
      </c>
      <c r="AX12" s="1">
        <f>-SUM(AX9:AX11)*0.01</f>
        <v>-13151.89642</v>
      </c>
      <c r="AZ12" s="1">
        <f>-SUM(AZ9:AZ11)*0.01</f>
        <v>-13414.93434</v>
      </c>
      <c r="BB12" s="1">
        <f>-SUM(BB9:BB11)*0.01</f>
        <v>-13683.23303</v>
      </c>
      <c r="BD12" s="1">
        <f>-SUM(BD9:BD11)*0.01</f>
        <v>-13956.89769</v>
      </c>
      <c r="BF12" s="1">
        <f>-SUM(BF9:BF11)*0.01</f>
        <v>-14236.03565</v>
      </c>
      <c r="BH12" s="1">
        <f>-SUM(BH9:BH11)*0.01</f>
        <v>-14520.75636</v>
      </c>
      <c r="BJ12" s="1">
        <f>-SUM(BJ9:BJ11)*0.01</f>
        <v>-14811.17149</v>
      </c>
      <c r="BL12" s="1">
        <f>-SUM(BL9:BL11)*0.01</f>
        <v>-15107.39492</v>
      </c>
      <c r="BN12" s="1">
        <f>-SUM(BN9:BN11)*0.01</f>
        <v>-15409.54281</v>
      </c>
      <c r="BP12" s="1">
        <f>-SUM(BP9:BP11)*0.01</f>
        <v>-15717.73367</v>
      </c>
      <c r="BR12" s="1">
        <f>-SUM(BR9:BR11)*0.01</f>
        <v>-16032.08834</v>
      </c>
      <c r="BT12" s="1">
        <f>-SUM(BT9:BT11)*0.01</f>
        <v>-16352.73011</v>
      </c>
      <c r="BV12" s="1">
        <f>-SUM(BV9:BV11)*0.01</f>
        <v>-16679.78471</v>
      </c>
      <c r="BX12" s="1">
        <f>-SUM(BX9:BX11)*0.01</f>
        <v>-17013.38041</v>
      </c>
      <c r="BZ12" s="1">
        <f>-SUM(BZ9:BZ11)*0.01</f>
        <v>-17353.64801</v>
      </c>
      <c r="CB12" s="1">
        <f>-SUM(CB9:CB11)*0.01</f>
        <v>-17700.72098</v>
      </c>
      <c r="CD12" s="1">
        <f>-SUM(CD9:CD11)*0.01</f>
        <v>-18054.73539</v>
      </c>
      <c r="CF12" s="1">
        <f>-SUM(CF9:CF11)*0.01</f>
        <v>-18415.8301</v>
      </c>
      <c r="CH12" s="1">
        <f>-SUM(CH9:CH11)*0.01</f>
        <v>-18784.1467</v>
      </c>
      <c r="CJ12" s="1">
        <f>-SUM(CJ9:CJ11)*0.01</f>
        <v>-19159.82964</v>
      </c>
      <c r="CL12" s="1">
        <f>-SUM(CL9:CL11)*0.01</f>
        <v>-19543.02623</v>
      </c>
      <c r="CN12" s="1">
        <f>-SUM(CN9:CN11)*0.01</f>
        <v>-19933.88676</v>
      </c>
      <c r="CP12" s="1">
        <f>-SUM(CP9:CP11)*0.01</f>
        <v>-20332.56449</v>
      </c>
      <c r="CR12" s="1">
        <f>-SUM(CR9:CR11)*0.01</f>
        <v>-20739.21578</v>
      </c>
      <c r="CT12" s="1">
        <f>-SUM(CT9:CT11)*0.01</f>
        <v>-21154.0001</v>
      </c>
      <c r="CV12" s="1">
        <f>-SUM(CV9:CV11)*0.01</f>
        <v>-21577.0801</v>
      </c>
      <c r="CX12" s="1">
        <f>-SUM(CX9:CX11)*0.01</f>
        <v>-22008.6217</v>
      </c>
      <c r="CZ12" s="1">
        <f>-SUM(CZ9:CZ11)*0.01</f>
        <v>-22448.79413</v>
      </c>
      <c r="DB12" s="1">
        <f>-SUM(DB9:DB11)*0.01</f>
        <v>-22897.77002</v>
      </c>
      <c r="DD12" s="1">
        <f>-SUM(DD9:DD11)*0.01</f>
        <v>-23355.72542</v>
      </c>
      <c r="DF12" s="1">
        <f>-SUM(DF9:DF11)*0.01</f>
        <v>-23822.83993</v>
      </c>
      <c r="DH12" s="1">
        <f>-SUM(DH9:DH11)*0.01</f>
        <v>-24299.29672</v>
      </c>
      <c r="DJ12" s="1">
        <f>-SUM(DJ9:DJ11)*0.01</f>
        <v>-24785.28266</v>
      </c>
      <c r="DL12" s="1">
        <f>-SUM(DL9:DL11)*0.01</f>
        <v>-25280.98831</v>
      </c>
      <c r="DN12" s="1">
        <f>-SUM(DN9:DN11)*0.01</f>
        <v>-25786.60808</v>
      </c>
      <c r="DP12" s="1">
        <f>-SUM(DP9:DP11)*0.01</f>
        <v>-26302.34024</v>
      </c>
      <c r="DR12" s="1">
        <f>-SUM(DR9:DR11)*0.01</f>
        <v>-26828.38704</v>
      </c>
      <c r="DT12" s="1">
        <f>-SUM(DT9:DT11)*0.01</f>
        <v>-27364.95479</v>
      </c>
      <c r="DV12" s="1">
        <f>-SUM(DV9:DV11)*0.01</f>
        <v>-27912.25388</v>
      </c>
    </row>
    <row r="13" ht="12.75" customHeight="1">
      <c r="A13" t="s">
        <v>3</v>
      </c>
      <c r="D13" s="1">
        <v>1300.0</v>
      </c>
      <c r="H13" s="1">
        <f t="shared" ref="H13:H14" si="63">(D13*$G$1)</f>
        <v>1326</v>
      </c>
      <c r="J13" s="1">
        <f t="shared" ref="J13:J16" si="64">(H13*$G$1)</f>
        <v>1352.52</v>
      </c>
      <c r="L13" s="1">
        <f t="shared" ref="L13:L14" si="65">(J13*$G$1)</f>
        <v>1379.5704</v>
      </c>
      <c r="N13" s="1">
        <f t="shared" ref="N13:N16" si="66">(L13*$G$1)</f>
        <v>1407.161808</v>
      </c>
      <c r="P13" s="1">
        <f t="shared" ref="P13:P16" si="67">(N13*$G$1)</f>
        <v>1435.305044</v>
      </c>
      <c r="R13" s="1">
        <f t="shared" ref="R13:R16" si="68">(P13*$G$1)</f>
        <v>1464.011145</v>
      </c>
      <c r="T13" s="1">
        <f t="shared" ref="T13:T16" si="69">(R13*$G$1)</f>
        <v>1493.291368</v>
      </c>
      <c r="V13" s="1">
        <f t="shared" ref="V13:V16" si="70">(T13*$G$1)</f>
        <v>1523.157195</v>
      </c>
      <c r="X13" s="1">
        <f t="shared" ref="X13:X16" si="71">(V13*$G$1)</f>
        <v>1553.620339</v>
      </c>
      <c r="Z13" s="1">
        <f t="shared" ref="Z13:Z16" si="72">(X13*$G$1)</f>
        <v>1584.692746</v>
      </c>
      <c r="AB13" s="1">
        <f t="shared" ref="AB13:AB16" si="73">(Z13*$G$1)</f>
        <v>1616.386601</v>
      </c>
      <c r="AD13" s="1">
        <f t="shared" ref="AD13:AD16" si="74">(AB13*$G$1)</f>
        <v>1648.714333</v>
      </c>
      <c r="AF13" s="1">
        <f t="shared" ref="AF13:AF16" si="75">(AD13*$G$1)</f>
        <v>1681.68862</v>
      </c>
      <c r="AH13" s="1">
        <f t="shared" ref="AH13:AH16" si="76">(AF13*$G$1)</f>
        <v>1715.322392</v>
      </c>
      <c r="AJ13" s="1">
        <f t="shared" ref="AJ13:AJ16" si="77">(AH13*$G$1)</f>
        <v>1749.62884</v>
      </c>
      <c r="AL13" s="1">
        <f t="shared" ref="AL13:AL16" si="78">(AJ13*$G$1)</f>
        <v>1784.621417</v>
      </c>
      <c r="AN13" s="1">
        <f t="shared" ref="AN13:AN16" si="79">(AL13*$G$1)</f>
        <v>1820.313845</v>
      </c>
      <c r="AP13" s="1">
        <f t="shared" ref="AP13:AP16" si="80">(AN13*$G$1)</f>
        <v>1856.720122</v>
      </c>
      <c r="AR13" s="1">
        <f t="shared" ref="AR13:AR16" si="81">(AP13*$G$1)</f>
        <v>1893.854524</v>
      </c>
      <c r="AT13" s="1">
        <f t="shared" ref="AT13:AT16" si="82">(AR13*$G$1)</f>
        <v>1931.731615</v>
      </c>
      <c r="AV13" s="1">
        <f t="shared" ref="AV13:AV16" si="83">(AT13*$G$1)</f>
        <v>1970.366247</v>
      </c>
      <c r="AX13" s="1">
        <f t="shared" ref="AX13:AX16" si="84">(AV13*$G$1)</f>
        <v>2009.773572</v>
      </c>
      <c r="AZ13" s="1">
        <f t="shared" ref="AZ13:AZ16" si="85">(AX13*$G$1)</f>
        <v>2049.969043</v>
      </c>
      <c r="BB13" s="1">
        <f t="shared" ref="BB13:BB16" si="86">(AZ13*$G$1)</f>
        <v>2090.968424</v>
      </c>
      <c r="BD13" s="1">
        <f t="shared" ref="BD13:BD16" si="87">(BB13*$G$1)</f>
        <v>2132.787793</v>
      </c>
      <c r="BF13" s="1">
        <f t="shared" ref="BF13:BF16" si="88">(BD13*$G$1)</f>
        <v>2175.443549</v>
      </c>
      <c r="BH13" s="1">
        <f t="shared" ref="BH13:BH16" si="89">(BF13*$G$1)</f>
        <v>2218.95242</v>
      </c>
      <c r="BJ13" s="1">
        <f t="shared" ref="BJ13:BJ16" si="90">(BH13*$G$1)</f>
        <v>2263.331468</v>
      </c>
      <c r="BL13" s="1">
        <f t="shared" ref="BL13:BL16" si="91">(BJ13*$G$1)</f>
        <v>2308.598097</v>
      </c>
      <c r="BN13" s="1">
        <f t="shared" ref="BN13:BN16" si="92">(BL13*$G$1)</f>
        <v>2354.770059</v>
      </c>
      <c r="BP13" s="1">
        <f t="shared" ref="BP13:BP16" si="93">(BN13*$G$1)</f>
        <v>2401.865461</v>
      </c>
      <c r="BR13" s="1">
        <f t="shared" ref="BR13:BR16" si="94">(BP13*$G$1)</f>
        <v>2449.90277</v>
      </c>
      <c r="BT13" s="1">
        <f t="shared" ref="BT13:BT16" si="95">(BR13*$G$1)</f>
        <v>2498.900825</v>
      </c>
      <c r="BV13" s="1">
        <f t="shared" ref="BV13:BV16" si="96">(BT13*$G$1)</f>
        <v>2548.878842</v>
      </c>
      <c r="BX13" s="1">
        <f t="shared" ref="BX13:BX16" si="97">(BV13*$G$1)</f>
        <v>2599.856418</v>
      </c>
      <c r="BZ13" s="1">
        <f t="shared" ref="BZ13:BZ16" si="98">(BX13*$G$1)</f>
        <v>2651.853547</v>
      </c>
      <c r="CB13" s="1">
        <f t="shared" ref="CB13:CB16" si="99">(BZ13*$G$1)</f>
        <v>2704.890618</v>
      </c>
      <c r="CD13" s="1">
        <f t="shared" ref="CD13:CD16" si="100">(CB13*$G$1)</f>
        <v>2758.98843</v>
      </c>
      <c r="CF13" s="1">
        <f t="shared" ref="CF13:CF16" si="101">(CD13*$G$1)</f>
        <v>2814.168199</v>
      </c>
      <c r="CH13" s="1">
        <f t="shared" ref="CH13:CH16" si="102">(CF13*$G$1)</f>
        <v>2870.451563</v>
      </c>
      <c r="CJ13" s="1">
        <f t="shared" ref="CJ13:CJ16" si="103">(CH13*$G$1)</f>
        <v>2927.860594</v>
      </c>
      <c r="CL13" s="1">
        <f t="shared" ref="CL13:CL16" si="104">(CJ13*$G$1)</f>
        <v>2986.417806</v>
      </c>
      <c r="CN13" s="1">
        <f t="shared" ref="CN13:CN16" si="105">(CL13*$G$1)</f>
        <v>3046.146162</v>
      </c>
      <c r="CP13" s="1">
        <f t="shared" ref="CP13:CP16" si="106">(CN13*$G$1)</f>
        <v>3107.069085</v>
      </c>
      <c r="CR13" s="1">
        <f t="shared" ref="CR13:CR16" si="107">(CP13*$G$1)</f>
        <v>3169.210467</v>
      </c>
      <c r="CT13" s="1">
        <f t="shared" ref="CT13:CT16" si="108">(CR13*$G$1)</f>
        <v>3232.594676</v>
      </c>
      <c r="CV13" s="1">
        <f t="shared" ref="CV13:CV16" si="109">(CT13*$G$1)</f>
        <v>3297.24657</v>
      </c>
      <c r="CX13" s="1">
        <f t="shared" ref="CX13:CX16" si="110">(CV13*$G$1)</f>
        <v>3363.191501</v>
      </c>
      <c r="CZ13" s="1">
        <f t="shared" ref="CZ13:CZ16" si="111">(CX13*$G$1)</f>
        <v>3430.455331</v>
      </c>
      <c r="DB13" s="1">
        <f t="shared" ref="DB13:DB16" si="112">(CZ13*$G$1)</f>
        <v>3499.064438</v>
      </c>
      <c r="DD13" s="1">
        <f t="shared" ref="DD13:DD16" si="113">(DB13*$G$1)</f>
        <v>3569.045727</v>
      </c>
      <c r="DF13" s="1">
        <f t="shared" ref="DF13:DF16" si="114">(DD13*$G$1)</f>
        <v>3640.426641</v>
      </c>
      <c r="DH13" s="1">
        <f t="shared" ref="DH13:DH16" si="115">(DF13*$G$1)</f>
        <v>3713.235174</v>
      </c>
      <c r="DJ13" s="1">
        <f t="shared" ref="DJ13:DJ16" si="116">(DH13*$G$1)</f>
        <v>3787.499877</v>
      </c>
      <c r="DL13" s="1">
        <f t="shared" ref="DL13:DL16" si="117">(DJ13*$G$1)</f>
        <v>3863.249875</v>
      </c>
      <c r="DN13" s="1">
        <f t="shared" ref="DN13:DN16" si="118">(DL13*$G$1)</f>
        <v>3940.514872</v>
      </c>
      <c r="DP13" s="1">
        <f t="shared" ref="DP13:DP16" si="119">(DN13*$G$1)</f>
        <v>4019.32517</v>
      </c>
      <c r="DR13" s="1">
        <f t="shared" ref="DR13:DR16" si="120">(DP13*$G$1)</f>
        <v>4099.711673</v>
      </c>
      <c r="DT13" s="1">
        <f t="shared" ref="DT13:DT16" si="121">(DR13*$G$1)</f>
        <v>4181.705907</v>
      </c>
      <c r="DV13" s="1">
        <f t="shared" ref="DV13:DV16" si="122">(DT13*$G$1)</f>
        <v>4265.340025</v>
      </c>
    </row>
    <row r="14" ht="12.75" customHeight="1">
      <c r="A14" t="s">
        <v>7</v>
      </c>
      <c r="D14" s="1">
        <v>5000.0</v>
      </c>
      <c r="H14" s="1">
        <f t="shared" si="63"/>
        <v>5100</v>
      </c>
      <c r="J14" s="1">
        <f t="shared" si="64"/>
        <v>5202</v>
      </c>
      <c r="L14" s="1">
        <f t="shared" si="65"/>
        <v>5306.04</v>
      </c>
      <c r="N14" s="1">
        <f t="shared" si="66"/>
        <v>5412.1608</v>
      </c>
      <c r="P14" s="1">
        <f t="shared" si="67"/>
        <v>5520.404016</v>
      </c>
      <c r="R14" s="1">
        <f t="shared" si="68"/>
        <v>5630.812096</v>
      </c>
      <c r="T14" s="1">
        <f t="shared" si="69"/>
        <v>5743.428338</v>
      </c>
      <c r="V14" s="1">
        <f t="shared" si="70"/>
        <v>5858.296905</v>
      </c>
      <c r="X14" s="1">
        <f t="shared" si="71"/>
        <v>5975.462843</v>
      </c>
      <c r="Z14" s="1">
        <f t="shared" si="72"/>
        <v>6094.9721</v>
      </c>
      <c r="AB14" s="1">
        <f t="shared" si="73"/>
        <v>6216.871542</v>
      </c>
      <c r="AD14" s="1">
        <f t="shared" si="74"/>
        <v>6341.208973</v>
      </c>
      <c r="AF14" s="1">
        <f t="shared" si="75"/>
        <v>6468.033152</v>
      </c>
      <c r="AH14" s="1">
        <f t="shared" si="76"/>
        <v>6597.393815</v>
      </c>
      <c r="AJ14" s="1">
        <f t="shared" si="77"/>
        <v>6729.341692</v>
      </c>
      <c r="AL14" s="1">
        <f t="shared" si="78"/>
        <v>6863.928525</v>
      </c>
      <c r="AN14" s="1">
        <f t="shared" si="79"/>
        <v>7001.207096</v>
      </c>
      <c r="AP14" s="1">
        <f t="shared" si="80"/>
        <v>7141.231238</v>
      </c>
      <c r="AR14" s="1">
        <f t="shared" si="81"/>
        <v>7284.055863</v>
      </c>
      <c r="AT14" s="1">
        <f t="shared" si="82"/>
        <v>7429.73698</v>
      </c>
      <c r="AV14" s="1">
        <f t="shared" si="83"/>
        <v>7578.331719</v>
      </c>
      <c r="AX14" s="1">
        <f t="shared" si="84"/>
        <v>7729.898354</v>
      </c>
      <c r="AZ14" s="1">
        <f t="shared" si="85"/>
        <v>7884.496321</v>
      </c>
      <c r="BB14" s="1">
        <f t="shared" si="86"/>
        <v>8042.186247</v>
      </c>
      <c r="BD14" s="1">
        <f t="shared" si="87"/>
        <v>8203.029972</v>
      </c>
      <c r="BF14" s="1">
        <f t="shared" si="88"/>
        <v>8367.090572</v>
      </c>
      <c r="BH14" s="1">
        <f t="shared" si="89"/>
        <v>8534.432383</v>
      </c>
      <c r="BJ14" s="1">
        <f t="shared" si="90"/>
        <v>8705.121031</v>
      </c>
      <c r="BL14" s="1">
        <f t="shared" si="91"/>
        <v>8879.223451</v>
      </c>
      <c r="BN14" s="1">
        <f t="shared" si="92"/>
        <v>9056.807921</v>
      </c>
      <c r="BP14" s="1">
        <f t="shared" si="93"/>
        <v>9237.944079</v>
      </c>
      <c r="BR14" s="1">
        <f t="shared" si="94"/>
        <v>9422.702961</v>
      </c>
      <c r="BT14" s="1">
        <f t="shared" si="95"/>
        <v>9611.15702</v>
      </c>
      <c r="BV14" s="1">
        <f t="shared" si="96"/>
        <v>9803.38016</v>
      </c>
      <c r="BX14" s="1">
        <f t="shared" si="97"/>
        <v>9999.447763</v>
      </c>
      <c r="BZ14" s="1">
        <f t="shared" si="98"/>
        <v>10199.43672</v>
      </c>
      <c r="CB14" s="1">
        <f t="shared" si="99"/>
        <v>10403.42545</v>
      </c>
      <c r="CD14" s="1">
        <f t="shared" si="100"/>
        <v>10611.49396</v>
      </c>
      <c r="CF14" s="1">
        <f t="shared" si="101"/>
        <v>10823.72384</v>
      </c>
      <c r="CH14" s="1">
        <f t="shared" si="102"/>
        <v>11040.19832</v>
      </c>
      <c r="CJ14" s="1">
        <f t="shared" si="103"/>
        <v>11261.00228</v>
      </c>
      <c r="CL14" s="1">
        <f t="shared" si="104"/>
        <v>11486.22233</v>
      </c>
      <c r="CN14" s="1">
        <f t="shared" si="105"/>
        <v>11715.94678</v>
      </c>
      <c r="CP14" s="1">
        <f t="shared" si="106"/>
        <v>11950.26571</v>
      </c>
      <c r="CR14" s="1">
        <f t="shared" si="107"/>
        <v>12189.27103</v>
      </c>
      <c r="CT14" s="1">
        <f t="shared" si="108"/>
        <v>12433.05645</v>
      </c>
      <c r="CV14" s="1">
        <f t="shared" si="109"/>
        <v>12681.71758</v>
      </c>
      <c r="CX14" s="1">
        <f t="shared" si="110"/>
        <v>12935.35193</v>
      </c>
      <c r="CZ14" s="1">
        <f t="shared" si="111"/>
        <v>13194.05897</v>
      </c>
      <c r="DB14" s="1">
        <f t="shared" si="112"/>
        <v>13457.94015</v>
      </c>
      <c r="DD14" s="1">
        <f t="shared" si="113"/>
        <v>13727.09895</v>
      </c>
      <c r="DF14" s="1">
        <f t="shared" si="114"/>
        <v>14001.64093</v>
      </c>
      <c r="DH14" s="1">
        <f t="shared" si="115"/>
        <v>14281.67375</v>
      </c>
      <c r="DJ14" s="1">
        <f t="shared" si="116"/>
        <v>14567.30722</v>
      </c>
      <c r="DL14" s="1">
        <f t="shared" si="117"/>
        <v>14858.65337</v>
      </c>
      <c r="DN14" s="1">
        <f t="shared" si="118"/>
        <v>15155.82643</v>
      </c>
      <c r="DP14" s="1">
        <f t="shared" si="119"/>
        <v>15458.94296</v>
      </c>
      <c r="DR14" s="1">
        <f t="shared" si="120"/>
        <v>15768.12182</v>
      </c>
      <c r="DT14" s="1">
        <f t="shared" si="121"/>
        <v>16083.48426</v>
      </c>
      <c r="DV14" s="1">
        <f t="shared" si="122"/>
        <v>16405.15394</v>
      </c>
    </row>
    <row r="15" ht="12.75" customHeight="1">
      <c r="A15" t="s">
        <v>250</v>
      </c>
      <c r="D15" s="1">
        <f>(50554/66)*76</f>
        <v>58213.69697</v>
      </c>
      <c r="H15" s="1">
        <f t="shared" ref="H15:H16" si="123">0</f>
        <v>0</v>
      </c>
      <c r="J15" s="1">
        <f t="shared" si="64"/>
        <v>0</v>
      </c>
      <c r="L15" s="1">
        <f t="shared" ref="L15:L16" si="124">(D15*1.06)</f>
        <v>61706.51879</v>
      </c>
      <c r="N15" s="1">
        <f t="shared" si="66"/>
        <v>62940.64916</v>
      </c>
      <c r="P15" s="1">
        <f t="shared" si="67"/>
        <v>64199.46215</v>
      </c>
      <c r="R15" s="1">
        <f t="shared" si="68"/>
        <v>65483.45139</v>
      </c>
      <c r="T15" s="1">
        <f t="shared" si="69"/>
        <v>66793.12042</v>
      </c>
      <c r="V15" s="1">
        <f t="shared" si="70"/>
        <v>68128.98283</v>
      </c>
      <c r="X15" s="1">
        <f t="shared" si="71"/>
        <v>69491.56248</v>
      </c>
      <c r="Z15" s="1">
        <f t="shared" si="72"/>
        <v>70881.39373</v>
      </c>
      <c r="AB15" s="1">
        <f t="shared" si="73"/>
        <v>72299.02161</v>
      </c>
      <c r="AD15" s="1">
        <f t="shared" si="74"/>
        <v>73745.00204</v>
      </c>
      <c r="AF15" s="1">
        <f t="shared" si="75"/>
        <v>75219.90208</v>
      </c>
      <c r="AH15" s="1">
        <f t="shared" si="76"/>
        <v>76724.30012</v>
      </c>
      <c r="AJ15" s="1">
        <f t="shared" si="77"/>
        <v>78258.78612</v>
      </c>
      <c r="AL15" s="1">
        <f t="shared" si="78"/>
        <v>79823.96185</v>
      </c>
      <c r="AN15" s="1">
        <f t="shared" si="79"/>
        <v>81420.44108</v>
      </c>
      <c r="AP15" s="1">
        <f t="shared" si="80"/>
        <v>83048.8499</v>
      </c>
      <c r="AR15" s="1">
        <f t="shared" si="81"/>
        <v>84709.8269</v>
      </c>
      <c r="AT15" s="1">
        <f t="shared" si="82"/>
        <v>86404.02344</v>
      </c>
      <c r="AV15" s="1">
        <f t="shared" si="83"/>
        <v>88132.10391</v>
      </c>
      <c r="AX15" s="1">
        <f t="shared" si="84"/>
        <v>89894.74599</v>
      </c>
      <c r="AZ15" s="1">
        <f t="shared" si="85"/>
        <v>91692.64091</v>
      </c>
      <c r="BB15" s="1">
        <f t="shared" si="86"/>
        <v>93526.49373</v>
      </c>
      <c r="BD15" s="1">
        <f t="shared" si="87"/>
        <v>95397.0236</v>
      </c>
      <c r="BF15" s="1">
        <f t="shared" si="88"/>
        <v>97304.96407</v>
      </c>
      <c r="BH15" s="1">
        <f t="shared" si="89"/>
        <v>99251.06335</v>
      </c>
      <c r="BJ15" s="1">
        <f t="shared" si="90"/>
        <v>101236.0846</v>
      </c>
      <c r="BL15" s="1">
        <f t="shared" si="91"/>
        <v>103260.8063</v>
      </c>
      <c r="BN15" s="1">
        <f t="shared" si="92"/>
        <v>105326.0224</v>
      </c>
      <c r="BP15" s="1">
        <f t="shared" si="93"/>
        <v>107432.5429</v>
      </c>
      <c r="BR15" s="1">
        <f t="shared" si="94"/>
        <v>109581.1937</v>
      </c>
      <c r="BT15" s="1">
        <f t="shared" si="95"/>
        <v>111772.8176</v>
      </c>
      <c r="BV15" s="1">
        <f t="shared" si="96"/>
        <v>114008.274</v>
      </c>
      <c r="BX15" s="1">
        <f t="shared" si="97"/>
        <v>116288.4395</v>
      </c>
      <c r="BZ15" s="1">
        <f t="shared" si="98"/>
        <v>118614.2082</v>
      </c>
      <c r="CB15" s="1">
        <f t="shared" si="99"/>
        <v>120986.4924</v>
      </c>
      <c r="CD15" s="1">
        <f t="shared" si="100"/>
        <v>123406.2223</v>
      </c>
      <c r="CF15" s="1">
        <f t="shared" si="101"/>
        <v>125874.3467</v>
      </c>
      <c r="CH15" s="1">
        <f t="shared" si="102"/>
        <v>128391.8336</v>
      </c>
      <c r="CJ15" s="1">
        <f t="shared" si="103"/>
        <v>130959.6703</v>
      </c>
      <c r="CL15" s="1">
        <f t="shared" si="104"/>
        <v>133578.8637</v>
      </c>
      <c r="CN15" s="1">
        <f t="shared" si="105"/>
        <v>136250.441</v>
      </c>
      <c r="CP15" s="1">
        <f t="shared" si="106"/>
        <v>138975.4498</v>
      </c>
      <c r="CR15" s="1">
        <f t="shared" si="107"/>
        <v>141754.9588</v>
      </c>
      <c r="CT15" s="1">
        <f t="shared" si="108"/>
        <v>144590.058</v>
      </c>
      <c r="CV15" s="1">
        <f t="shared" si="109"/>
        <v>147481.8591</v>
      </c>
      <c r="CX15" s="1">
        <f t="shared" si="110"/>
        <v>150431.4963</v>
      </c>
      <c r="CZ15" s="1">
        <f t="shared" si="111"/>
        <v>153440.1262</v>
      </c>
      <c r="DB15" s="1">
        <f t="shared" si="112"/>
        <v>156508.9288</v>
      </c>
      <c r="DD15" s="1">
        <f t="shared" si="113"/>
        <v>159639.1073</v>
      </c>
      <c r="DF15" s="1">
        <f t="shared" si="114"/>
        <v>162831.8895</v>
      </c>
      <c r="DH15" s="1">
        <f t="shared" si="115"/>
        <v>166088.5273</v>
      </c>
      <c r="DJ15" s="1">
        <f t="shared" si="116"/>
        <v>169410.2978</v>
      </c>
      <c r="DL15" s="1">
        <f t="shared" si="117"/>
        <v>172798.5038</v>
      </c>
      <c r="DN15" s="1">
        <f t="shared" si="118"/>
        <v>176254.4739</v>
      </c>
      <c r="DP15" s="1">
        <f t="shared" si="119"/>
        <v>179779.5633</v>
      </c>
      <c r="DR15" s="1">
        <f t="shared" si="120"/>
        <v>183375.1546</v>
      </c>
      <c r="DT15" s="1">
        <f t="shared" si="121"/>
        <v>187042.6577</v>
      </c>
      <c r="DV15" s="1">
        <f t="shared" si="122"/>
        <v>190783.5109</v>
      </c>
    </row>
    <row r="16" ht="12.75" customHeight="1">
      <c r="A16" t="s">
        <v>256</v>
      </c>
      <c r="D16" s="1">
        <v>91200.0</v>
      </c>
      <c r="H16" s="1">
        <f t="shared" si="123"/>
        <v>0</v>
      </c>
      <c r="J16" s="1">
        <f t="shared" si="64"/>
        <v>0</v>
      </c>
      <c r="L16" s="1">
        <f t="shared" si="124"/>
        <v>96672</v>
      </c>
      <c r="N16" s="1">
        <f t="shared" si="66"/>
        <v>98605.44</v>
      </c>
      <c r="P16" s="1">
        <f t="shared" si="67"/>
        <v>100577.5488</v>
      </c>
      <c r="R16" s="1">
        <f t="shared" si="68"/>
        <v>102589.0998</v>
      </c>
      <c r="T16" s="1">
        <f t="shared" si="69"/>
        <v>104640.8818</v>
      </c>
      <c r="V16" s="1">
        <f t="shared" si="70"/>
        <v>106733.6994</v>
      </c>
      <c r="X16" s="1">
        <f t="shared" si="71"/>
        <v>108868.3734</v>
      </c>
      <c r="Z16" s="1">
        <f t="shared" si="72"/>
        <v>111045.7409</v>
      </c>
      <c r="AB16" s="1">
        <f t="shared" si="73"/>
        <v>113266.6557</v>
      </c>
      <c r="AD16" s="1">
        <f t="shared" si="74"/>
        <v>115531.9888</v>
      </c>
      <c r="AF16" s="1">
        <f t="shared" si="75"/>
        <v>117842.6286</v>
      </c>
      <c r="AH16" s="1">
        <f t="shared" si="76"/>
        <v>120199.4811</v>
      </c>
      <c r="AJ16" s="1">
        <f t="shared" si="77"/>
        <v>122603.4708</v>
      </c>
      <c r="AL16" s="1">
        <f t="shared" si="78"/>
        <v>125055.5402</v>
      </c>
      <c r="AN16" s="1">
        <f t="shared" si="79"/>
        <v>127556.651</v>
      </c>
      <c r="AP16" s="1">
        <f t="shared" si="80"/>
        <v>130107.784</v>
      </c>
      <c r="AR16" s="1">
        <f t="shared" si="81"/>
        <v>132709.9397</v>
      </c>
      <c r="AT16" s="1">
        <f t="shared" si="82"/>
        <v>135364.1385</v>
      </c>
      <c r="AV16" s="1">
        <f t="shared" si="83"/>
        <v>138071.4212</v>
      </c>
      <c r="AX16" s="1">
        <f t="shared" si="84"/>
        <v>140832.8497</v>
      </c>
      <c r="AZ16" s="1">
        <f t="shared" si="85"/>
        <v>143649.5067</v>
      </c>
      <c r="BB16" s="1">
        <f t="shared" si="86"/>
        <v>146522.4968</v>
      </c>
      <c r="BD16" s="1">
        <f t="shared" si="87"/>
        <v>149452.9467</v>
      </c>
      <c r="BF16" s="1">
        <f t="shared" si="88"/>
        <v>152442.0057</v>
      </c>
      <c r="BH16" s="1">
        <f t="shared" si="89"/>
        <v>155490.8458</v>
      </c>
      <c r="BJ16" s="1">
        <f t="shared" si="90"/>
        <v>158600.6627</v>
      </c>
      <c r="BL16" s="1">
        <f t="shared" si="91"/>
        <v>161772.676</v>
      </c>
      <c r="BN16" s="1">
        <f t="shared" si="92"/>
        <v>165008.1295</v>
      </c>
      <c r="BP16" s="1">
        <f t="shared" si="93"/>
        <v>168308.2921</v>
      </c>
      <c r="BR16" s="1">
        <f t="shared" si="94"/>
        <v>171674.4579</v>
      </c>
      <c r="BT16" s="1">
        <f t="shared" si="95"/>
        <v>175107.9471</v>
      </c>
      <c r="BV16" s="1">
        <f t="shared" si="96"/>
        <v>178610.106</v>
      </c>
      <c r="BX16" s="1">
        <f t="shared" si="97"/>
        <v>182182.3081</v>
      </c>
      <c r="BZ16" s="1">
        <f t="shared" si="98"/>
        <v>185825.9543</v>
      </c>
      <c r="CB16" s="1">
        <f t="shared" si="99"/>
        <v>189542.4734</v>
      </c>
      <c r="CD16" s="1">
        <f t="shared" si="100"/>
        <v>193333.3228</v>
      </c>
      <c r="CF16" s="1">
        <f t="shared" si="101"/>
        <v>197199.9893</v>
      </c>
      <c r="CH16" s="1">
        <f t="shared" si="102"/>
        <v>201143.9891</v>
      </c>
      <c r="CJ16" s="1">
        <f t="shared" si="103"/>
        <v>205166.8689</v>
      </c>
      <c r="CL16" s="1">
        <f t="shared" si="104"/>
        <v>209270.2062</v>
      </c>
      <c r="CN16" s="1">
        <f t="shared" si="105"/>
        <v>213455.6104</v>
      </c>
      <c r="CP16" s="1">
        <f t="shared" si="106"/>
        <v>217724.7226</v>
      </c>
      <c r="CR16" s="1">
        <f t="shared" si="107"/>
        <v>222079.217</v>
      </c>
      <c r="CT16" s="1">
        <f t="shared" si="108"/>
        <v>226520.8014</v>
      </c>
      <c r="CV16" s="1">
        <f t="shared" si="109"/>
        <v>231051.2174</v>
      </c>
      <c r="CX16" s="1">
        <f t="shared" si="110"/>
        <v>235672.2417</v>
      </c>
      <c r="CZ16" s="1">
        <f t="shared" si="111"/>
        <v>240385.6866</v>
      </c>
      <c r="DB16" s="1">
        <f t="shared" si="112"/>
        <v>245193.4003</v>
      </c>
      <c r="DD16" s="1">
        <f t="shared" si="113"/>
        <v>250097.2683</v>
      </c>
      <c r="DF16" s="1">
        <f t="shared" si="114"/>
        <v>255099.2137</v>
      </c>
      <c r="DH16" s="1">
        <f t="shared" si="115"/>
        <v>260201.1979</v>
      </c>
      <c r="DJ16" s="1">
        <f t="shared" si="116"/>
        <v>265405.2219</v>
      </c>
      <c r="DL16" s="1">
        <f t="shared" si="117"/>
        <v>270713.3263</v>
      </c>
      <c r="DN16" s="1">
        <f t="shared" si="118"/>
        <v>276127.5929</v>
      </c>
      <c r="DP16" s="1">
        <f t="shared" si="119"/>
        <v>281650.1447</v>
      </c>
      <c r="DR16" s="1">
        <f t="shared" si="120"/>
        <v>287283.1476</v>
      </c>
      <c r="DT16" s="1">
        <f t="shared" si="121"/>
        <v>293028.8106</v>
      </c>
      <c r="DV16" s="1">
        <f t="shared" si="122"/>
        <v>298889.3868</v>
      </c>
    </row>
    <row r="17" ht="12.75" customHeight="1">
      <c r="D17" s="1"/>
    </row>
    <row r="18" ht="12.75" customHeight="1">
      <c r="A18" s="3" t="s">
        <v>11</v>
      </c>
      <c r="D18" s="4">
        <f>SUM(D8:D17)</f>
        <v>997922.537</v>
      </c>
      <c r="H18" s="4">
        <f>SUM(H8:H17)</f>
        <v>865479.0168</v>
      </c>
      <c r="J18" s="4">
        <f>SUM(J8:J17)</f>
        <v>882788.5971</v>
      </c>
      <c r="L18" s="4">
        <f>SUM(L8:L17)</f>
        <v>1058822.888</v>
      </c>
      <c r="N18" s="4">
        <f>SUM(N8:N17)</f>
        <v>1079999.346</v>
      </c>
      <c r="P18" s="4">
        <f>SUM(P8:P17)</f>
        <v>1101599.333</v>
      </c>
      <c r="R18" s="4">
        <f>SUM(R8:R17)</f>
        <v>1123631.319</v>
      </c>
      <c r="T18" s="4">
        <f>SUM(T8:T17)</f>
        <v>1146103.946</v>
      </c>
      <c r="V18" s="4">
        <f>SUM(V8:V17)</f>
        <v>1169026.024</v>
      </c>
      <c r="X18" s="4">
        <f>SUM(X8:X17)</f>
        <v>1192406.545</v>
      </c>
      <c r="Z18" s="4">
        <f>SUM(Z8:Z17)</f>
        <v>1216254.676</v>
      </c>
      <c r="AB18" s="4">
        <f>SUM(AB8:AB17)</f>
        <v>1240579.769</v>
      </c>
      <c r="AD18" s="4">
        <f>SUM(AD8:AD17)</f>
        <v>1265391.365</v>
      </c>
      <c r="AF18" s="4">
        <f>SUM(AF8:AF17)</f>
        <v>1290699.192</v>
      </c>
      <c r="AH18" s="4">
        <f>SUM(AH8:AH17)</f>
        <v>1316513.176</v>
      </c>
      <c r="AJ18" s="4">
        <f>SUM(AJ8:AJ17)</f>
        <v>1342843.439</v>
      </c>
      <c r="AL18" s="4">
        <f>SUM(AL8:AL17)</f>
        <v>1369700.308</v>
      </c>
      <c r="AN18" s="4">
        <f>SUM(AN8:AN17)</f>
        <v>1397094.314</v>
      </c>
      <c r="AP18" s="4">
        <f>SUM(AP8:AP17)</f>
        <v>1425036.201</v>
      </c>
      <c r="AR18" s="4">
        <f>SUM(AR8:AR17)</f>
        <v>1453536.925</v>
      </c>
      <c r="AT18" s="4">
        <f>SUM(AT8:AT17)</f>
        <v>1482607.663</v>
      </c>
      <c r="AV18" s="4">
        <f>SUM(AV8:AV17)</f>
        <v>1512259.816</v>
      </c>
      <c r="AX18" s="4">
        <f>SUM(AX8:AX17)</f>
        <v>1542505.013</v>
      </c>
      <c r="AZ18" s="4">
        <f>SUM(AZ8:AZ17)</f>
        <v>1573355.113</v>
      </c>
      <c r="BB18" s="4">
        <f>SUM(BB8:BB17)</f>
        <v>1604822.215</v>
      </c>
      <c r="BD18" s="4">
        <f>SUM(BD8:BD17)</f>
        <v>1636918.66</v>
      </c>
      <c r="BF18" s="4">
        <f>SUM(BF8:BF17)</f>
        <v>1669657.033</v>
      </c>
      <c r="BH18" s="4">
        <f>SUM(BH8:BH17)</f>
        <v>1703050.173</v>
      </c>
      <c r="BJ18" s="4">
        <f>SUM(BJ8:BJ17)</f>
        <v>1737111.177</v>
      </c>
      <c r="BL18" s="4">
        <f>SUM(BL8:BL17)</f>
        <v>1771853.4</v>
      </c>
      <c r="BN18" s="4">
        <f>SUM(BN8:BN17)</f>
        <v>1807290.468</v>
      </c>
      <c r="BP18" s="4">
        <f>SUM(BP8:BP17)</f>
        <v>1843436.278</v>
      </c>
      <c r="BR18" s="4">
        <f>SUM(BR8:BR17)</f>
        <v>1880305.003</v>
      </c>
      <c r="BT18" s="4">
        <f>SUM(BT8:BT17)</f>
        <v>1917911.103</v>
      </c>
      <c r="BV18" s="4">
        <f>SUM(BV8:BV17)</f>
        <v>1956269.326</v>
      </c>
      <c r="BX18" s="4">
        <f>SUM(BX8:BX17)</f>
        <v>1995394.712</v>
      </c>
      <c r="BZ18" s="4">
        <f>SUM(BZ8:BZ17)</f>
        <v>2035302.606</v>
      </c>
      <c r="CB18" s="4">
        <f>SUM(CB8:CB17)</f>
        <v>2076008.658</v>
      </c>
      <c r="CD18" s="4">
        <f>SUM(CD8:CD17)</f>
        <v>2117528.832</v>
      </c>
      <c r="CF18" s="4">
        <f>SUM(CF8:CF17)</f>
        <v>2159879.408</v>
      </c>
      <c r="CH18" s="4">
        <f>SUM(CH8:CH17)</f>
        <v>2203076.996</v>
      </c>
      <c r="CJ18" s="4">
        <f>SUM(CJ8:CJ17)</f>
        <v>2247138.536</v>
      </c>
      <c r="CL18" s="4">
        <f>SUM(CL8:CL17)</f>
        <v>2292081.307</v>
      </c>
      <c r="CN18" s="4">
        <f>SUM(CN8:CN17)</f>
        <v>2337922.933</v>
      </c>
      <c r="CP18" s="4">
        <f>SUM(CP8:CP17)</f>
        <v>2384681.392</v>
      </c>
      <c r="CR18" s="4">
        <f>SUM(CR8:CR17)</f>
        <v>2432375.02</v>
      </c>
      <c r="CT18" s="4">
        <f>SUM(CT8:CT17)</f>
        <v>2481022.52</v>
      </c>
      <c r="CV18" s="4">
        <f>SUM(CV8:CV17)</f>
        <v>2530642.97</v>
      </c>
      <c r="CX18" s="4">
        <f>SUM(CX8:CX17)</f>
        <v>2581255.83</v>
      </c>
      <c r="CZ18" s="4">
        <f>SUM(CZ8:CZ17)</f>
        <v>2632880.946</v>
      </c>
      <c r="DB18" s="4">
        <f>SUM(DB8:DB17)</f>
        <v>2685538.565</v>
      </c>
      <c r="DD18" s="4">
        <f>SUM(DD8:DD17)</f>
        <v>2739249.337</v>
      </c>
      <c r="DF18" s="4">
        <f>SUM(DF8:DF17)</f>
        <v>2794034.323</v>
      </c>
      <c r="DH18" s="4">
        <f>SUM(DH8:DH17)</f>
        <v>2849915.01</v>
      </c>
      <c r="DJ18" s="4">
        <f>SUM(DJ8:DJ17)</f>
        <v>2906913.31</v>
      </c>
      <c r="DL18" s="4">
        <f>SUM(DL8:DL17)</f>
        <v>2965051.576</v>
      </c>
      <c r="DN18" s="4">
        <f>SUM(DN8:DN17)</f>
        <v>3024352.608</v>
      </c>
      <c r="DP18" s="4">
        <f>SUM(DP8:DP17)</f>
        <v>3084839.66</v>
      </c>
      <c r="DR18" s="4">
        <f>SUM(DR8:DR17)</f>
        <v>3146536.453</v>
      </c>
      <c r="DT18" s="4">
        <f>SUM(DT8:DT17)</f>
        <v>3209467.182</v>
      </c>
      <c r="DV18" s="4">
        <f>SUM(DV8:DV17)</f>
        <v>3273656.526</v>
      </c>
    </row>
    <row r="19" ht="12.75" customHeight="1">
      <c r="D19" s="1"/>
    </row>
    <row r="20" ht="12.75" customHeight="1">
      <c r="A20" s="3" t="s">
        <v>17</v>
      </c>
      <c r="D20" s="1"/>
    </row>
    <row r="21" ht="12.75" customHeight="1">
      <c r="A21" s="3" t="s">
        <v>19</v>
      </c>
      <c r="D21" s="1"/>
    </row>
    <row r="22" ht="12.75" customHeight="1">
      <c r="A22" t="s">
        <v>21</v>
      </c>
      <c r="D22" s="1">
        <f>(76000/66)*76</f>
        <v>87515.15152</v>
      </c>
      <c r="H22" s="1">
        <f>(D22*$G$2)</f>
        <v>90140.60606</v>
      </c>
      <c r="J22" s="1">
        <f t="shared" ref="J22:J31" si="125">(H22*$G$2)</f>
        <v>92844.82424</v>
      </c>
      <c r="L22" s="1">
        <f t="shared" ref="L22:L31" si="126">(J22*$G$2)</f>
        <v>95630.16897</v>
      </c>
      <c r="N22" s="1">
        <f t="shared" ref="N22:N31" si="127">(L22*$G$2)</f>
        <v>98499.07404</v>
      </c>
      <c r="P22" s="1">
        <f t="shared" ref="P22:P31" si="128">(N22*$G$2)</f>
        <v>101454.0463</v>
      </c>
      <c r="R22" s="1">
        <f t="shared" ref="R22:R31" si="129">(P22*$G$2)</f>
        <v>104497.6676</v>
      </c>
      <c r="T22" s="1">
        <f t="shared" ref="T22:T31" si="130">(R22*$G$2)</f>
        <v>107632.5977</v>
      </c>
      <c r="V22" s="1">
        <f t="shared" ref="V22:V31" si="131">(T22*$G$2)</f>
        <v>110861.5756</v>
      </c>
      <c r="X22" s="1">
        <f t="shared" ref="X22:X31" si="132">(V22*$G$2)</f>
        <v>114187.4229</v>
      </c>
      <c r="Z22" s="1">
        <f t="shared" ref="Z22:Z31" si="133">(X22*$G$2)</f>
        <v>117613.0456</v>
      </c>
      <c r="AB22" s="1">
        <f t="shared" ref="AB22:AB31" si="134">(Z22*$G$2)</f>
        <v>121141.4369</v>
      </c>
      <c r="AD22" s="1">
        <f t="shared" ref="AD22:AD31" si="135">(AB22*$G$2)</f>
        <v>124775.68</v>
      </c>
      <c r="AF22" s="1">
        <f t="shared" ref="AF22:AF31" si="136">(AD22*$G$2)</f>
        <v>128518.9504</v>
      </c>
      <c r="AH22" s="1">
        <f t="shared" ref="AH22:AH31" si="137">(AF22*$G$2)</f>
        <v>132374.519</v>
      </c>
      <c r="AJ22" s="1">
        <f t="shared" ref="AJ22:AJ31" si="138">(AH22*$G$2)</f>
        <v>136345.7545</v>
      </c>
      <c r="AL22" s="1">
        <f t="shared" ref="AL22:AL31" si="139">(AJ22*$G$2)</f>
        <v>140436.1272</v>
      </c>
      <c r="AN22" s="1">
        <f t="shared" ref="AN22:AN31" si="140">(AL22*$G$2)</f>
        <v>144649.211</v>
      </c>
      <c r="AP22" s="1">
        <f t="shared" ref="AP22:AP31" si="141">(AN22*$G$2)</f>
        <v>148988.6873</v>
      </c>
      <c r="AR22" s="1">
        <f t="shared" ref="AR22:AR31" si="142">(AP22*$G$2)</f>
        <v>153458.3479</v>
      </c>
      <c r="AT22" s="1">
        <f t="shared" ref="AT22:AT31" si="143">(AR22*$G$2)</f>
        <v>158062.0984</v>
      </c>
      <c r="AV22" s="1">
        <f t="shared" ref="AV22:AV31" si="144">(AT22*$G$2)</f>
        <v>162803.9613</v>
      </c>
      <c r="AX22" s="1">
        <f t="shared" ref="AX22:AX31" si="145">(AV22*$G$2)</f>
        <v>167688.0801</v>
      </c>
      <c r="AZ22" s="1">
        <f t="shared" ref="AZ22:AZ31" si="146">(AX22*$G$2)</f>
        <v>172718.7225</v>
      </c>
      <c r="BB22" s="1">
        <f t="shared" ref="BB22:BB31" si="147">(AZ22*$G$2)</f>
        <v>177900.2842</v>
      </c>
      <c r="BD22" s="1">
        <f t="shared" ref="BD22:BD31" si="148">(BB22*$G$2)</f>
        <v>183237.2928</v>
      </c>
      <c r="BF22" s="1">
        <f t="shared" ref="BF22:BF31" si="149">(BD22*$G$2)</f>
        <v>188734.4115</v>
      </c>
      <c r="BH22" s="1">
        <f t="shared" ref="BH22:BH31" si="150">(BF22*$G$2)</f>
        <v>194396.4439</v>
      </c>
      <c r="BJ22" s="1">
        <f t="shared" ref="BJ22:BJ31" si="151">(BH22*$G$2)</f>
        <v>200228.3372</v>
      </c>
      <c r="BL22" s="1">
        <f t="shared" ref="BL22:BL31" si="152">(BJ22*$G$2)</f>
        <v>206235.1873</v>
      </c>
      <c r="BN22" s="1">
        <f t="shared" ref="BN22:BN31" si="153">(BL22*$G$2)</f>
        <v>212422.2429</v>
      </c>
      <c r="BP22" s="1">
        <f t="shared" ref="BP22:BP31" si="154">(BN22*$G$2)</f>
        <v>218794.9102</v>
      </c>
      <c r="BR22" s="1">
        <f t="shared" ref="BR22:BR31" si="155">(BP22*$G$2)</f>
        <v>225358.7575</v>
      </c>
      <c r="BT22" s="1">
        <f t="shared" ref="BT22:BT31" si="156">(BR22*$G$2)</f>
        <v>232119.5203</v>
      </c>
      <c r="BV22" s="1">
        <f t="shared" ref="BV22:BV31" si="157">(BT22*$G$2)</f>
        <v>239083.1059</v>
      </c>
      <c r="BX22" s="1">
        <f t="shared" ref="BX22:BX31" si="158">(BV22*$G$2)</f>
        <v>246255.599</v>
      </c>
      <c r="BZ22" s="1">
        <f t="shared" ref="BZ22:BZ31" si="159">(BX22*$G$2)</f>
        <v>253643.267</v>
      </c>
      <c r="CB22" s="1">
        <f t="shared" ref="CB22:CB31" si="160">(BZ22*$G$2)</f>
        <v>261252.565</v>
      </c>
      <c r="CD22" s="1">
        <f t="shared" ref="CD22:CD31" si="161">(CB22*$G$2)</f>
        <v>269090.142</v>
      </c>
      <c r="CF22" s="1">
        <f t="shared" ref="CF22:CF31" si="162">(CD22*$G$2)</f>
        <v>277162.8462</v>
      </c>
      <c r="CH22" s="1">
        <f t="shared" ref="CH22:CH31" si="163">(CF22*$G$2)</f>
        <v>285477.7316</v>
      </c>
      <c r="CJ22" s="1">
        <f t="shared" ref="CJ22:CJ31" si="164">(CH22*$G$2)</f>
        <v>294042.0636</v>
      </c>
      <c r="CL22" s="1">
        <f t="shared" ref="CL22:CL31" si="165">(CJ22*$G$2)</f>
        <v>302863.3255</v>
      </c>
      <c r="CN22" s="1">
        <f t="shared" ref="CN22:CN31" si="166">(CL22*$G$2)</f>
        <v>311949.2252</v>
      </c>
      <c r="CP22" s="1">
        <f t="shared" ref="CP22:CP31" si="167">(CN22*$G$2)</f>
        <v>321307.702</v>
      </c>
      <c r="CR22" s="1">
        <f t="shared" ref="CR22:CR31" si="168">(CP22*$G$2)</f>
        <v>330946.9331</v>
      </c>
      <c r="CT22" s="1">
        <f t="shared" ref="CT22:CT31" si="169">(CR22*$G$2)</f>
        <v>340875.341</v>
      </c>
      <c r="CV22" s="1">
        <f t="shared" ref="CV22:CV31" si="170">(CT22*$G$2)</f>
        <v>351101.6013</v>
      </c>
      <c r="CX22" s="1">
        <f t="shared" ref="CX22:CX31" si="171">(CV22*$G$2)</f>
        <v>361634.6493</v>
      </c>
      <c r="CZ22" s="1">
        <f t="shared" ref="CZ22:CZ31" si="172">(CX22*$G$2)</f>
        <v>372483.6888</v>
      </c>
      <c r="DB22" s="1">
        <f t="shared" ref="DB22:DB31" si="173">(CZ22*$G$2)</f>
        <v>383658.1995</v>
      </c>
      <c r="DD22" s="1">
        <f t="shared" ref="DD22:DD31" si="174">(DB22*$G$2)</f>
        <v>395167.9454</v>
      </c>
      <c r="DF22" s="1">
        <f t="shared" ref="DF22:DF31" si="175">(DD22*$G$2)</f>
        <v>407022.9838</v>
      </c>
      <c r="DH22" s="1">
        <f t="shared" ref="DH22:DH31" si="176">(DF22*$G$2)</f>
        <v>419233.6733</v>
      </c>
      <c r="DJ22" s="1">
        <f t="shared" ref="DJ22:DJ31" si="177">(DH22*$G$2)</f>
        <v>431810.6835</v>
      </c>
      <c r="DL22" s="1">
        <f t="shared" ref="DL22:DL31" si="178">(DJ22*$G$2)</f>
        <v>444765.004</v>
      </c>
      <c r="DN22" s="1">
        <f t="shared" ref="DN22:DN31" si="179">(DL22*$G$2)</f>
        <v>458107.9541</v>
      </c>
      <c r="DP22" s="1">
        <f t="shared" ref="DP22:DP31" si="180">(DN22*$G$2)</f>
        <v>471851.1928</v>
      </c>
      <c r="DR22" s="1">
        <f t="shared" ref="DR22:DR31" si="181">(DP22*$G$2)</f>
        <v>486006.7285</v>
      </c>
      <c r="DT22" s="1">
        <f t="shared" ref="DT22:DT31" si="182">(DR22*$G$2)</f>
        <v>500586.9304</v>
      </c>
      <c r="DV22" s="1">
        <f t="shared" ref="DV22:DV31" si="183">(DT22*$G$2)</f>
        <v>515604.5383</v>
      </c>
    </row>
    <row r="23" ht="12.75" customHeight="1">
      <c r="A23" t="s">
        <v>25</v>
      </c>
      <c r="D23" s="1">
        <v>6000.0</v>
      </c>
      <c r="H23" s="1">
        <f t="shared" ref="H23:H24" si="184">(D23)</f>
        <v>6000</v>
      </c>
      <c r="J23" s="1">
        <f t="shared" si="125"/>
        <v>6180</v>
      </c>
      <c r="L23" s="1">
        <f t="shared" si="126"/>
        <v>6365.4</v>
      </c>
      <c r="N23" s="1">
        <f t="shared" si="127"/>
        <v>6556.362</v>
      </c>
      <c r="P23" s="1">
        <f t="shared" si="128"/>
        <v>6753.05286</v>
      </c>
      <c r="R23" s="1">
        <f t="shared" si="129"/>
        <v>6955.644446</v>
      </c>
      <c r="T23" s="1">
        <f t="shared" si="130"/>
        <v>7164.313779</v>
      </c>
      <c r="V23" s="1">
        <f t="shared" si="131"/>
        <v>7379.243193</v>
      </c>
      <c r="X23" s="1">
        <f t="shared" si="132"/>
        <v>7600.620488</v>
      </c>
      <c r="Z23" s="1">
        <f t="shared" si="133"/>
        <v>7828.639103</v>
      </c>
      <c r="AB23" s="1">
        <f t="shared" si="134"/>
        <v>8063.498276</v>
      </c>
      <c r="AD23" s="1">
        <f t="shared" si="135"/>
        <v>8305.403224</v>
      </c>
      <c r="AF23" s="1">
        <f t="shared" si="136"/>
        <v>8554.565321</v>
      </c>
      <c r="AH23" s="1">
        <f t="shared" si="137"/>
        <v>8811.202281</v>
      </c>
      <c r="AJ23" s="1">
        <f t="shared" si="138"/>
        <v>9075.538349</v>
      </c>
      <c r="AL23" s="1">
        <f t="shared" si="139"/>
        <v>9347.8045</v>
      </c>
      <c r="AN23" s="1">
        <f t="shared" si="140"/>
        <v>9628.238635</v>
      </c>
      <c r="AP23" s="1">
        <f t="shared" si="141"/>
        <v>9917.085794</v>
      </c>
      <c r="AR23" s="1">
        <f t="shared" si="142"/>
        <v>10214.59837</v>
      </c>
      <c r="AT23" s="1">
        <f t="shared" si="143"/>
        <v>10521.03632</v>
      </c>
      <c r="AV23" s="1">
        <f t="shared" si="144"/>
        <v>10836.66741</v>
      </c>
      <c r="AX23" s="1">
        <f t="shared" si="145"/>
        <v>11161.76743</v>
      </c>
      <c r="AZ23" s="1">
        <f t="shared" si="146"/>
        <v>11496.62045</v>
      </c>
      <c r="BB23" s="1">
        <f t="shared" si="147"/>
        <v>11841.51907</v>
      </c>
      <c r="BD23" s="1">
        <f t="shared" si="148"/>
        <v>12196.76464</v>
      </c>
      <c r="BF23" s="1">
        <f t="shared" si="149"/>
        <v>12562.66758</v>
      </c>
      <c r="BH23" s="1">
        <f t="shared" si="150"/>
        <v>12939.54761</v>
      </c>
      <c r="BJ23" s="1">
        <f t="shared" si="151"/>
        <v>13327.73403</v>
      </c>
      <c r="BL23" s="1">
        <f t="shared" si="152"/>
        <v>13727.56605</v>
      </c>
      <c r="BN23" s="1">
        <f t="shared" si="153"/>
        <v>14139.39304</v>
      </c>
      <c r="BP23" s="1">
        <f t="shared" si="154"/>
        <v>14563.57483</v>
      </c>
      <c r="BR23" s="1">
        <f t="shared" si="155"/>
        <v>15000.48207</v>
      </c>
      <c r="BT23" s="1">
        <f t="shared" si="156"/>
        <v>15450.49653</v>
      </c>
      <c r="BV23" s="1">
        <f t="shared" si="157"/>
        <v>15914.01143</v>
      </c>
      <c r="BX23" s="1">
        <f t="shared" si="158"/>
        <v>16391.43177</v>
      </c>
      <c r="BZ23" s="1">
        <f t="shared" si="159"/>
        <v>16883.17473</v>
      </c>
      <c r="CB23" s="1">
        <f t="shared" si="160"/>
        <v>17389.66997</v>
      </c>
      <c r="CD23" s="1">
        <f t="shared" si="161"/>
        <v>17911.36007</v>
      </c>
      <c r="CF23" s="1">
        <f t="shared" si="162"/>
        <v>18448.70087</v>
      </c>
      <c r="CH23" s="1">
        <f t="shared" si="163"/>
        <v>19002.1619</v>
      </c>
      <c r="CJ23" s="1">
        <f t="shared" si="164"/>
        <v>19572.22675</v>
      </c>
      <c r="CL23" s="1">
        <f t="shared" si="165"/>
        <v>20159.39355</v>
      </c>
      <c r="CN23" s="1">
        <f t="shared" si="166"/>
        <v>20764.17536</v>
      </c>
      <c r="CP23" s="1">
        <f t="shared" si="167"/>
        <v>21387.10062</v>
      </c>
      <c r="CR23" s="1">
        <f t="shared" si="168"/>
        <v>22028.71364</v>
      </c>
      <c r="CT23" s="1">
        <f t="shared" si="169"/>
        <v>22689.57505</v>
      </c>
      <c r="CV23" s="1">
        <f t="shared" si="170"/>
        <v>23370.2623</v>
      </c>
      <c r="CX23" s="1">
        <f t="shared" si="171"/>
        <v>24071.37017</v>
      </c>
      <c r="CZ23" s="1">
        <f t="shared" si="172"/>
        <v>24793.51128</v>
      </c>
      <c r="DB23" s="1">
        <f t="shared" si="173"/>
        <v>25537.31661</v>
      </c>
      <c r="DD23" s="1">
        <f t="shared" si="174"/>
        <v>26303.43611</v>
      </c>
      <c r="DF23" s="1">
        <f t="shared" si="175"/>
        <v>27092.5392</v>
      </c>
      <c r="DH23" s="1">
        <f t="shared" si="176"/>
        <v>27905.31537</v>
      </c>
      <c r="DJ23" s="1">
        <f t="shared" si="177"/>
        <v>28742.47483</v>
      </c>
      <c r="DL23" s="1">
        <f t="shared" si="178"/>
        <v>29604.74908</v>
      </c>
      <c r="DN23" s="1">
        <f t="shared" si="179"/>
        <v>30492.89155</v>
      </c>
      <c r="DP23" s="1">
        <f t="shared" si="180"/>
        <v>31407.6783</v>
      </c>
      <c r="DR23" s="1">
        <f t="shared" si="181"/>
        <v>32349.90865</v>
      </c>
      <c r="DT23" s="1">
        <f t="shared" si="182"/>
        <v>33320.4059</v>
      </c>
      <c r="DV23" s="1">
        <f t="shared" si="183"/>
        <v>34320.01808</v>
      </c>
    </row>
    <row r="24" ht="12.75" customHeight="1">
      <c r="A24" t="s">
        <v>28</v>
      </c>
      <c r="D24" s="1">
        <v>3504.0</v>
      </c>
      <c r="H24" s="1">
        <f t="shared" si="184"/>
        <v>3504</v>
      </c>
      <c r="J24" s="1">
        <f t="shared" si="125"/>
        <v>3609.12</v>
      </c>
      <c r="L24" s="1">
        <f t="shared" si="126"/>
        <v>3717.3936</v>
      </c>
      <c r="N24" s="1">
        <f t="shared" si="127"/>
        <v>3828.915408</v>
      </c>
      <c r="P24" s="1">
        <f t="shared" si="128"/>
        <v>3943.78287</v>
      </c>
      <c r="R24" s="1">
        <f t="shared" si="129"/>
        <v>4062.096356</v>
      </c>
      <c r="T24" s="1">
        <f t="shared" si="130"/>
        <v>4183.959247</v>
      </c>
      <c r="V24" s="1">
        <f t="shared" si="131"/>
        <v>4309.478024</v>
      </c>
      <c r="X24" s="1">
        <f t="shared" si="132"/>
        <v>4438.762365</v>
      </c>
      <c r="Z24" s="1">
        <f t="shared" si="133"/>
        <v>4571.925236</v>
      </c>
      <c r="AB24" s="1">
        <f t="shared" si="134"/>
        <v>4709.082993</v>
      </c>
      <c r="AD24" s="1">
        <f t="shared" si="135"/>
        <v>4850.355483</v>
      </c>
      <c r="AF24" s="1">
        <f t="shared" si="136"/>
        <v>4995.866148</v>
      </c>
      <c r="AH24" s="1">
        <f t="shared" si="137"/>
        <v>5145.742132</v>
      </c>
      <c r="AJ24" s="1">
        <f t="shared" si="138"/>
        <v>5300.114396</v>
      </c>
      <c r="AL24" s="1">
        <f t="shared" si="139"/>
        <v>5459.117828</v>
      </c>
      <c r="AN24" s="1">
        <f t="shared" si="140"/>
        <v>5622.891363</v>
      </c>
      <c r="AP24" s="1">
        <f t="shared" si="141"/>
        <v>5791.578103</v>
      </c>
      <c r="AR24" s="1">
        <f t="shared" si="142"/>
        <v>5965.325447</v>
      </c>
      <c r="AT24" s="1">
        <f t="shared" si="143"/>
        <v>6144.28521</v>
      </c>
      <c r="AV24" s="1">
        <f t="shared" si="144"/>
        <v>6328.613766</v>
      </c>
      <c r="AX24" s="1">
        <f t="shared" si="145"/>
        <v>6518.472179</v>
      </c>
      <c r="AZ24" s="1">
        <f t="shared" si="146"/>
        <v>6714.026345</v>
      </c>
      <c r="BB24" s="1">
        <f t="shared" si="147"/>
        <v>6915.447135</v>
      </c>
      <c r="BD24" s="1">
        <f t="shared" si="148"/>
        <v>7122.910549</v>
      </c>
      <c r="BF24" s="1">
        <f t="shared" si="149"/>
        <v>7336.597866</v>
      </c>
      <c r="BH24" s="1">
        <f t="shared" si="150"/>
        <v>7556.695801</v>
      </c>
      <c r="BJ24" s="1">
        <f t="shared" si="151"/>
        <v>7783.396676</v>
      </c>
      <c r="BL24" s="1">
        <f t="shared" si="152"/>
        <v>8016.898576</v>
      </c>
      <c r="BN24" s="1">
        <f t="shared" si="153"/>
        <v>8257.405533</v>
      </c>
      <c r="BP24" s="1">
        <f t="shared" si="154"/>
        <v>8505.127699</v>
      </c>
      <c r="BR24" s="1">
        <f t="shared" si="155"/>
        <v>8760.28153</v>
      </c>
      <c r="BT24" s="1">
        <f t="shared" si="156"/>
        <v>9023.089976</v>
      </c>
      <c r="BV24" s="1">
        <f t="shared" si="157"/>
        <v>9293.782675</v>
      </c>
      <c r="BX24" s="1">
        <f t="shared" si="158"/>
        <v>9572.596155</v>
      </c>
      <c r="BZ24" s="1">
        <f t="shared" si="159"/>
        <v>9859.77404</v>
      </c>
      <c r="CB24" s="1">
        <f t="shared" si="160"/>
        <v>10155.56726</v>
      </c>
      <c r="CD24" s="1">
        <f t="shared" si="161"/>
        <v>10460.23428</v>
      </c>
      <c r="CF24" s="1">
        <f t="shared" si="162"/>
        <v>10774.04131</v>
      </c>
      <c r="CH24" s="1">
        <f t="shared" si="163"/>
        <v>11097.26255</v>
      </c>
      <c r="CJ24" s="1">
        <f t="shared" si="164"/>
        <v>11430.18042</v>
      </c>
      <c r="CL24" s="1">
        <f t="shared" si="165"/>
        <v>11773.08584</v>
      </c>
      <c r="CN24" s="1">
        <f t="shared" si="166"/>
        <v>12126.27841</v>
      </c>
      <c r="CP24" s="1">
        <f t="shared" si="167"/>
        <v>12490.06676</v>
      </c>
      <c r="CR24" s="1">
        <f t="shared" si="168"/>
        <v>12864.76877</v>
      </c>
      <c r="CT24" s="1">
        <f t="shared" si="169"/>
        <v>13250.71183</v>
      </c>
      <c r="CV24" s="1">
        <f t="shared" si="170"/>
        <v>13648.23318</v>
      </c>
      <c r="CX24" s="1">
        <f t="shared" si="171"/>
        <v>14057.68018</v>
      </c>
      <c r="CZ24" s="1">
        <f t="shared" si="172"/>
        <v>14479.41058</v>
      </c>
      <c r="DB24" s="1">
        <f t="shared" si="173"/>
        <v>14913.7929</v>
      </c>
      <c r="DD24" s="1">
        <f t="shared" si="174"/>
        <v>15361.20669</v>
      </c>
      <c r="DF24" s="1">
        <f t="shared" si="175"/>
        <v>15822.04289</v>
      </c>
      <c r="DH24" s="1">
        <f t="shared" si="176"/>
        <v>16296.70418</v>
      </c>
      <c r="DJ24" s="1">
        <f t="shared" si="177"/>
        <v>16785.6053</v>
      </c>
      <c r="DL24" s="1">
        <f t="shared" si="178"/>
        <v>17289.17346</v>
      </c>
      <c r="DN24" s="1">
        <f t="shared" si="179"/>
        <v>17807.84867</v>
      </c>
      <c r="DP24" s="1">
        <f t="shared" si="180"/>
        <v>18342.08413</v>
      </c>
      <c r="DR24" s="1">
        <f t="shared" si="181"/>
        <v>18892.34665</v>
      </c>
      <c r="DT24" s="1">
        <f t="shared" si="182"/>
        <v>19459.11705</v>
      </c>
      <c r="DV24" s="1">
        <f t="shared" si="183"/>
        <v>20042.89056</v>
      </c>
    </row>
    <row r="25" ht="12.75" customHeight="1">
      <c r="A25" t="s">
        <v>29</v>
      </c>
      <c r="D25" s="1">
        <f>(27000/66)*76</f>
        <v>31090.90909</v>
      </c>
      <c r="H25" s="1">
        <f t="shared" ref="H25:H31" si="185">(D25*$G$2)</f>
        <v>32023.63636</v>
      </c>
      <c r="J25" s="1">
        <f t="shared" si="125"/>
        <v>32984.34545</v>
      </c>
      <c r="L25" s="1">
        <f t="shared" si="126"/>
        <v>33973.87582</v>
      </c>
      <c r="N25" s="1">
        <f t="shared" si="127"/>
        <v>34993.09209</v>
      </c>
      <c r="P25" s="1">
        <f t="shared" si="128"/>
        <v>36042.88486</v>
      </c>
      <c r="R25" s="1">
        <f t="shared" si="129"/>
        <v>37124.1714</v>
      </c>
      <c r="T25" s="1">
        <f t="shared" si="130"/>
        <v>38237.89654</v>
      </c>
      <c r="V25" s="1">
        <f t="shared" si="131"/>
        <v>39385.03344</v>
      </c>
      <c r="X25" s="1">
        <f t="shared" si="132"/>
        <v>40566.58444</v>
      </c>
      <c r="Z25" s="1">
        <f t="shared" si="133"/>
        <v>41783.58198</v>
      </c>
      <c r="AB25" s="1">
        <f t="shared" si="134"/>
        <v>43037.08944</v>
      </c>
      <c r="AD25" s="1">
        <f t="shared" si="135"/>
        <v>44328.20212</v>
      </c>
      <c r="AF25" s="1">
        <f t="shared" si="136"/>
        <v>45658.04818</v>
      </c>
      <c r="AH25" s="1">
        <f t="shared" si="137"/>
        <v>47027.78963</v>
      </c>
      <c r="AJ25" s="1">
        <f t="shared" si="138"/>
        <v>48438.62332</v>
      </c>
      <c r="AL25" s="1">
        <f t="shared" si="139"/>
        <v>49891.78202</v>
      </c>
      <c r="AN25" s="1">
        <f t="shared" si="140"/>
        <v>51388.53548</v>
      </c>
      <c r="AP25" s="1">
        <f t="shared" si="141"/>
        <v>52930.19154</v>
      </c>
      <c r="AR25" s="1">
        <f t="shared" si="142"/>
        <v>54518.09729</v>
      </c>
      <c r="AT25" s="1">
        <f t="shared" si="143"/>
        <v>56153.64021</v>
      </c>
      <c r="AV25" s="1">
        <f t="shared" si="144"/>
        <v>57838.24941</v>
      </c>
      <c r="AX25" s="1">
        <f t="shared" si="145"/>
        <v>59573.39689</v>
      </c>
      <c r="AZ25" s="1">
        <f t="shared" si="146"/>
        <v>61360.5988</v>
      </c>
      <c r="BB25" s="1">
        <f t="shared" si="147"/>
        <v>63201.41676</v>
      </c>
      <c r="BD25" s="1">
        <f t="shared" si="148"/>
        <v>65097.45927</v>
      </c>
      <c r="BF25" s="1">
        <f t="shared" si="149"/>
        <v>67050.38305</v>
      </c>
      <c r="BH25" s="1">
        <f t="shared" si="150"/>
        <v>69061.89454</v>
      </c>
      <c r="BJ25" s="1">
        <f t="shared" si="151"/>
        <v>71133.75137</v>
      </c>
      <c r="BL25" s="1">
        <f t="shared" si="152"/>
        <v>73267.76391</v>
      </c>
      <c r="BN25" s="1">
        <f t="shared" si="153"/>
        <v>75465.79683</v>
      </c>
      <c r="BP25" s="1">
        <f t="shared" si="154"/>
        <v>77729.77074</v>
      </c>
      <c r="BR25" s="1">
        <f t="shared" si="155"/>
        <v>80061.66386</v>
      </c>
      <c r="BT25" s="1">
        <f t="shared" si="156"/>
        <v>82463.51377</v>
      </c>
      <c r="BV25" s="1">
        <f t="shared" si="157"/>
        <v>84937.41919</v>
      </c>
      <c r="BX25" s="1">
        <f t="shared" si="158"/>
        <v>87485.54176</v>
      </c>
      <c r="BZ25" s="1">
        <f t="shared" si="159"/>
        <v>90110.10802</v>
      </c>
      <c r="CB25" s="1">
        <f t="shared" si="160"/>
        <v>92813.41126</v>
      </c>
      <c r="CD25" s="1">
        <f t="shared" si="161"/>
        <v>95597.81359</v>
      </c>
      <c r="CF25" s="1">
        <f t="shared" si="162"/>
        <v>98465.748</v>
      </c>
      <c r="CH25" s="1">
        <f t="shared" si="163"/>
        <v>101419.7204</v>
      </c>
      <c r="CJ25" s="1">
        <f t="shared" si="164"/>
        <v>104462.3121</v>
      </c>
      <c r="CL25" s="1">
        <f t="shared" si="165"/>
        <v>107596.1814</v>
      </c>
      <c r="CN25" s="1">
        <f t="shared" si="166"/>
        <v>110824.0669</v>
      </c>
      <c r="CP25" s="1">
        <f t="shared" si="167"/>
        <v>114148.7889</v>
      </c>
      <c r="CR25" s="1">
        <f t="shared" si="168"/>
        <v>117573.2525</v>
      </c>
      <c r="CT25" s="1">
        <f t="shared" si="169"/>
        <v>121100.4501</v>
      </c>
      <c r="CV25" s="1">
        <f t="shared" si="170"/>
        <v>124733.4636</v>
      </c>
      <c r="CX25" s="1">
        <f t="shared" si="171"/>
        <v>128475.4675</v>
      </c>
      <c r="CZ25" s="1">
        <f t="shared" si="172"/>
        <v>132329.7315</v>
      </c>
      <c r="DB25" s="1">
        <f t="shared" si="173"/>
        <v>136299.6235</v>
      </c>
      <c r="DD25" s="1">
        <f t="shared" si="174"/>
        <v>140388.6122</v>
      </c>
      <c r="DF25" s="1">
        <f t="shared" si="175"/>
        <v>144600.2706</v>
      </c>
      <c r="DH25" s="1">
        <f t="shared" si="176"/>
        <v>148938.2787</v>
      </c>
      <c r="DJ25" s="1">
        <f t="shared" si="177"/>
        <v>153406.427</v>
      </c>
      <c r="DL25" s="1">
        <f t="shared" si="178"/>
        <v>158008.6198</v>
      </c>
      <c r="DN25" s="1">
        <f t="shared" si="179"/>
        <v>162748.8784</v>
      </c>
      <c r="DP25" s="1">
        <f t="shared" si="180"/>
        <v>167631.3448</v>
      </c>
      <c r="DR25" s="1">
        <f t="shared" si="181"/>
        <v>172660.2851</v>
      </c>
      <c r="DT25" s="1">
        <f t="shared" si="182"/>
        <v>177840.0937</v>
      </c>
      <c r="DV25" s="1">
        <f t="shared" si="183"/>
        <v>183175.2965</v>
      </c>
    </row>
    <row r="26" ht="12.75" customHeight="1">
      <c r="A26" t="s">
        <v>31</v>
      </c>
      <c r="D26" s="1">
        <f>4000+2000</f>
        <v>6000</v>
      </c>
      <c r="H26" s="1">
        <f t="shared" si="185"/>
        <v>6180</v>
      </c>
      <c r="J26" s="1">
        <f t="shared" si="125"/>
        <v>6365.4</v>
      </c>
      <c r="L26" s="1">
        <f t="shared" si="126"/>
        <v>6556.362</v>
      </c>
      <c r="N26" s="1">
        <f t="shared" si="127"/>
        <v>6753.05286</v>
      </c>
      <c r="P26" s="1">
        <f t="shared" si="128"/>
        <v>6955.644446</v>
      </c>
      <c r="R26" s="1">
        <f t="shared" si="129"/>
        <v>7164.313779</v>
      </c>
      <c r="T26" s="1">
        <f t="shared" si="130"/>
        <v>7379.243193</v>
      </c>
      <c r="V26" s="1">
        <f t="shared" si="131"/>
        <v>7600.620488</v>
      </c>
      <c r="X26" s="1">
        <f t="shared" si="132"/>
        <v>7828.639103</v>
      </c>
      <c r="Z26" s="1">
        <f t="shared" si="133"/>
        <v>8063.498276</v>
      </c>
      <c r="AB26" s="1">
        <f t="shared" si="134"/>
        <v>8305.403224</v>
      </c>
      <c r="AD26" s="1">
        <f t="shared" si="135"/>
        <v>8554.565321</v>
      </c>
      <c r="AF26" s="1">
        <f t="shared" si="136"/>
        <v>8811.202281</v>
      </c>
      <c r="AH26" s="1">
        <f t="shared" si="137"/>
        <v>9075.538349</v>
      </c>
      <c r="AJ26" s="1">
        <f t="shared" si="138"/>
        <v>9347.8045</v>
      </c>
      <c r="AL26" s="1">
        <f t="shared" si="139"/>
        <v>9628.238635</v>
      </c>
      <c r="AN26" s="1">
        <f t="shared" si="140"/>
        <v>9917.085794</v>
      </c>
      <c r="AP26" s="1">
        <f t="shared" si="141"/>
        <v>10214.59837</v>
      </c>
      <c r="AR26" s="1">
        <f t="shared" si="142"/>
        <v>10521.03632</v>
      </c>
      <c r="AT26" s="1">
        <f t="shared" si="143"/>
        <v>10836.66741</v>
      </c>
      <c r="AV26" s="1">
        <f t="shared" si="144"/>
        <v>11161.76743</v>
      </c>
      <c r="AX26" s="1">
        <f t="shared" si="145"/>
        <v>11496.62045</v>
      </c>
      <c r="AZ26" s="1">
        <f t="shared" si="146"/>
        <v>11841.51907</v>
      </c>
      <c r="BB26" s="1">
        <f t="shared" si="147"/>
        <v>12196.76464</v>
      </c>
      <c r="BD26" s="1">
        <f t="shared" si="148"/>
        <v>12562.66758</v>
      </c>
      <c r="BF26" s="1">
        <f t="shared" si="149"/>
        <v>12939.54761</v>
      </c>
      <c r="BH26" s="1">
        <f t="shared" si="150"/>
        <v>13327.73403</v>
      </c>
      <c r="BJ26" s="1">
        <f t="shared" si="151"/>
        <v>13727.56605</v>
      </c>
      <c r="BL26" s="1">
        <f t="shared" si="152"/>
        <v>14139.39304</v>
      </c>
      <c r="BN26" s="1">
        <f t="shared" si="153"/>
        <v>14563.57483</v>
      </c>
      <c r="BP26" s="1">
        <f t="shared" si="154"/>
        <v>15000.48207</v>
      </c>
      <c r="BR26" s="1">
        <f t="shared" si="155"/>
        <v>15450.49653</v>
      </c>
      <c r="BT26" s="1">
        <f t="shared" si="156"/>
        <v>15914.01143</v>
      </c>
      <c r="BV26" s="1">
        <f t="shared" si="157"/>
        <v>16391.43177</v>
      </c>
      <c r="BX26" s="1">
        <f t="shared" si="158"/>
        <v>16883.17473</v>
      </c>
      <c r="BZ26" s="1">
        <f t="shared" si="159"/>
        <v>17389.66997</v>
      </c>
      <c r="CB26" s="1">
        <f t="shared" si="160"/>
        <v>17911.36007</v>
      </c>
      <c r="CD26" s="1">
        <f t="shared" si="161"/>
        <v>18448.70087</v>
      </c>
      <c r="CF26" s="1">
        <f t="shared" si="162"/>
        <v>19002.1619</v>
      </c>
      <c r="CH26" s="1">
        <f t="shared" si="163"/>
        <v>19572.22675</v>
      </c>
      <c r="CJ26" s="1">
        <f t="shared" si="164"/>
        <v>20159.39355</v>
      </c>
      <c r="CL26" s="1">
        <f t="shared" si="165"/>
        <v>20764.17536</v>
      </c>
      <c r="CN26" s="1">
        <f t="shared" si="166"/>
        <v>21387.10062</v>
      </c>
      <c r="CP26" s="1">
        <f t="shared" si="167"/>
        <v>22028.71364</v>
      </c>
      <c r="CR26" s="1">
        <f t="shared" si="168"/>
        <v>22689.57505</v>
      </c>
      <c r="CT26" s="1">
        <f t="shared" si="169"/>
        <v>23370.2623</v>
      </c>
      <c r="CV26" s="1">
        <f t="shared" si="170"/>
        <v>24071.37017</v>
      </c>
      <c r="CX26" s="1">
        <f t="shared" si="171"/>
        <v>24793.51128</v>
      </c>
      <c r="CZ26" s="1">
        <f t="shared" si="172"/>
        <v>25537.31661</v>
      </c>
      <c r="DB26" s="1">
        <f t="shared" si="173"/>
        <v>26303.43611</v>
      </c>
      <c r="DD26" s="1">
        <f t="shared" si="174"/>
        <v>27092.5392</v>
      </c>
      <c r="DF26" s="1">
        <f t="shared" si="175"/>
        <v>27905.31537</v>
      </c>
      <c r="DH26" s="1">
        <f t="shared" si="176"/>
        <v>28742.47483</v>
      </c>
      <c r="DJ26" s="1">
        <f t="shared" si="177"/>
        <v>29604.74908</v>
      </c>
      <c r="DL26" s="1">
        <f t="shared" si="178"/>
        <v>30492.89155</v>
      </c>
      <c r="DN26" s="1">
        <f t="shared" si="179"/>
        <v>31407.6783</v>
      </c>
      <c r="DP26" s="1">
        <f t="shared" si="180"/>
        <v>32349.90865</v>
      </c>
      <c r="DR26" s="1">
        <f t="shared" si="181"/>
        <v>33320.4059</v>
      </c>
      <c r="DT26" s="1">
        <f t="shared" si="182"/>
        <v>34320.01808</v>
      </c>
      <c r="DV26" s="1">
        <f t="shared" si="183"/>
        <v>35349.61862</v>
      </c>
    </row>
    <row r="27" ht="12.75" customHeight="1">
      <c r="A27" t="s">
        <v>35</v>
      </c>
      <c r="D27" s="1">
        <f>(45000/66)*76</f>
        <v>51818.18182</v>
      </c>
      <c r="H27" s="1">
        <f t="shared" si="185"/>
        <v>53372.72727</v>
      </c>
      <c r="J27" s="1">
        <f t="shared" si="125"/>
        <v>54973.90909</v>
      </c>
      <c r="L27" s="1">
        <f t="shared" si="126"/>
        <v>56623.12636</v>
      </c>
      <c r="N27" s="1">
        <f t="shared" si="127"/>
        <v>58321.82015</v>
      </c>
      <c r="P27" s="1">
        <f t="shared" si="128"/>
        <v>60071.47476</v>
      </c>
      <c r="R27" s="1">
        <f t="shared" si="129"/>
        <v>61873.619</v>
      </c>
      <c r="T27" s="1">
        <f t="shared" si="130"/>
        <v>63729.82757</v>
      </c>
      <c r="V27" s="1">
        <f t="shared" si="131"/>
        <v>65641.7224</v>
      </c>
      <c r="X27" s="1">
        <f t="shared" si="132"/>
        <v>67610.97407</v>
      </c>
      <c r="Z27" s="1">
        <f t="shared" si="133"/>
        <v>69639.30329</v>
      </c>
      <c r="AB27" s="1">
        <f t="shared" si="134"/>
        <v>71728.48239</v>
      </c>
      <c r="AD27" s="1">
        <f t="shared" si="135"/>
        <v>73880.33686</v>
      </c>
      <c r="AF27" s="1">
        <f t="shared" si="136"/>
        <v>76096.74697</v>
      </c>
      <c r="AH27" s="1">
        <f t="shared" si="137"/>
        <v>78379.64938</v>
      </c>
      <c r="AJ27" s="1">
        <f t="shared" si="138"/>
        <v>80731.03886</v>
      </c>
      <c r="AL27" s="1">
        <f t="shared" si="139"/>
        <v>83152.97003</v>
      </c>
      <c r="AN27" s="1">
        <f t="shared" si="140"/>
        <v>85647.55913</v>
      </c>
      <c r="AP27" s="1">
        <f t="shared" si="141"/>
        <v>88216.9859</v>
      </c>
      <c r="AR27" s="1">
        <f t="shared" si="142"/>
        <v>90863.49548</v>
      </c>
      <c r="AT27" s="1">
        <f t="shared" si="143"/>
        <v>93589.40034</v>
      </c>
      <c r="AV27" s="1">
        <f t="shared" si="144"/>
        <v>96397.08235</v>
      </c>
      <c r="AX27" s="1">
        <f t="shared" si="145"/>
        <v>99288.99482</v>
      </c>
      <c r="AZ27" s="1">
        <f t="shared" si="146"/>
        <v>102267.6647</v>
      </c>
      <c r="BB27" s="1">
        <f t="shared" si="147"/>
        <v>105335.6946</v>
      </c>
      <c r="BD27" s="1">
        <f t="shared" si="148"/>
        <v>108495.7654</v>
      </c>
      <c r="BF27" s="1">
        <f t="shared" si="149"/>
        <v>111750.6384</v>
      </c>
      <c r="BH27" s="1">
        <f t="shared" si="150"/>
        <v>115103.1576</v>
      </c>
      <c r="BJ27" s="1">
        <f t="shared" si="151"/>
        <v>118556.2523</v>
      </c>
      <c r="BL27" s="1">
        <f t="shared" si="152"/>
        <v>122112.9399</v>
      </c>
      <c r="BN27" s="1">
        <f t="shared" si="153"/>
        <v>125776.3281</v>
      </c>
      <c r="BP27" s="1">
        <f t="shared" si="154"/>
        <v>129549.6179</v>
      </c>
      <c r="BR27" s="1">
        <f t="shared" si="155"/>
        <v>133436.1064</v>
      </c>
      <c r="BT27" s="1">
        <f t="shared" si="156"/>
        <v>137439.1896</v>
      </c>
      <c r="BV27" s="1">
        <f t="shared" si="157"/>
        <v>141562.3653</v>
      </c>
      <c r="BX27" s="1">
        <f t="shared" si="158"/>
        <v>145809.2363</v>
      </c>
      <c r="BZ27" s="1">
        <f t="shared" si="159"/>
        <v>150183.5134</v>
      </c>
      <c r="CB27" s="1">
        <f t="shared" si="160"/>
        <v>154689.0188</v>
      </c>
      <c r="CD27" s="1">
        <f t="shared" si="161"/>
        <v>159329.6893</v>
      </c>
      <c r="CF27" s="1">
        <f t="shared" si="162"/>
        <v>164109.58</v>
      </c>
      <c r="CH27" s="1">
        <f t="shared" si="163"/>
        <v>169032.8674</v>
      </c>
      <c r="CJ27" s="1">
        <f t="shared" si="164"/>
        <v>174103.8534</v>
      </c>
      <c r="CL27" s="1">
        <f t="shared" si="165"/>
        <v>179326.969</v>
      </c>
      <c r="CN27" s="1">
        <f t="shared" si="166"/>
        <v>184706.7781</v>
      </c>
      <c r="CP27" s="1">
        <f t="shared" si="167"/>
        <v>190247.9814</v>
      </c>
      <c r="CR27" s="1">
        <f t="shared" si="168"/>
        <v>195955.4209</v>
      </c>
      <c r="CT27" s="1">
        <f t="shared" si="169"/>
        <v>201834.0835</v>
      </c>
      <c r="CV27" s="1">
        <f t="shared" si="170"/>
        <v>207889.106</v>
      </c>
      <c r="CX27" s="1">
        <f t="shared" si="171"/>
        <v>214125.7792</v>
      </c>
      <c r="CZ27" s="1">
        <f t="shared" si="172"/>
        <v>220549.5526</v>
      </c>
      <c r="DB27" s="1">
        <f t="shared" si="173"/>
        <v>227166.0392</v>
      </c>
      <c r="DD27" s="1">
        <f t="shared" si="174"/>
        <v>233981.0203</v>
      </c>
      <c r="DF27" s="1">
        <f t="shared" si="175"/>
        <v>241000.4509</v>
      </c>
      <c r="DH27" s="1">
        <f t="shared" si="176"/>
        <v>248230.4645</v>
      </c>
      <c r="DJ27" s="1">
        <f t="shared" si="177"/>
        <v>255677.3784</v>
      </c>
      <c r="DL27" s="1">
        <f t="shared" si="178"/>
        <v>263347.6997</v>
      </c>
      <c r="DN27" s="1">
        <f t="shared" si="179"/>
        <v>271248.1307</v>
      </c>
      <c r="DP27" s="1">
        <f t="shared" si="180"/>
        <v>279385.5747</v>
      </c>
      <c r="DR27" s="1">
        <f t="shared" si="181"/>
        <v>287767.1419</v>
      </c>
      <c r="DT27" s="1">
        <f t="shared" si="182"/>
        <v>296400.1562</v>
      </c>
      <c r="DV27" s="1">
        <f t="shared" si="183"/>
        <v>305292.1608</v>
      </c>
    </row>
    <row r="28" ht="12.75" customHeight="1">
      <c r="A28" t="s">
        <v>36</v>
      </c>
      <c r="D28" s="1">
        <v>3000.0</v>
      </c>
      <c r="H28" s="1">
        <f t="shared" si="185"/>
        <v>3090</v>
      </c>
      <c r="J28" s="1">
        <f t="shared" si="125"/>
        <v>3182.7</v>
      </c>
      <c r="L28" s="1">
        <f t="shared" si="126"/>
        <v>3278.181</v>
      </c>
      <c r="N28" s="1">
        <f t="shared" si="127"/>
        <v>3376.52643</v>
      </c>
      <c r="P28" s="1">
        <f t="shared" si="128"/>
        <v>3477.822223</v>
      </c>
      <c r="R28" s="1">
        <f t="shared" si="129"/>
        <v>3582.15689</v>
      </c>
      <c r="T28" s="1">
        <f t="shared" si="130"/>
        <v>3689.621596</v>
      </c>
      <c r="V28" s="1">
        <f t="shared" si="131"/>
        <v>3800.310244</v>
      </c>
      <c r="X28" s="1">
        <f t="shared" si="132"/>
        <v>3914.319551</v>
      </c>
      <c r="Z28" s="1">
        <f t="shared" si="133"/>
        <v>4031.749138</v>
      </c>
      <c r="AB28" s="1">
        <f t="shared" si="134"/>
        <v>4152.701612</v>
      </c>
      <c r="AD28" s="1">
        <f t="shared" si="135"/>
        <v>4277.282661</v>
      </c>
      <c r="AF28" s="1">
        <f t="shared" si="136"/>
        <v>4405.60114</v>
      </c>
      <c r="AH28" s="1">
        <f t="shared" si="137"/>
        <v>4537.769175</v>
      </c>
      <c r="AJ28" s="1">
        <f t="shared" si="138"/>
        <v>4673.90225</v>
      </c>
      <c r="AL28" s="1">
        <f t="shared" si="139"/>
        <v>4814.119317</v>
      </c>
      <c r="AN28" s="1">
        <f t="shared" si="140"/>
        <v>4958.542897</v>
      </c>
      <c r="AP28" s="1">
        <f t="shared" si="141"/>
        <v>5107.299184</v>
      </c>
      <c r="AR28" s="1">
        <f t="shared" si="142"/>
        <v>5260.518159</v>
      </c>
      <c r="AT28" s="1">
        <f t="shared" si="143"/>
        <v>5418.333704</v>
      </c>
      <c r="AV28" s="1">
        <f t="shared" si="144"/>
        <v>5580.883715</v>
      </c>
      <c r="AX28" s="1">
        <f t="shared" si="145"/>
        <v>5748.310227</v>
      </c>
      <c r="AZ28" s="1">
        <f t="shared" si="146"/>
        <v>5920.759533</v>
      </c>
      <c r="BB28" s="1">
        <f t="shared" si="147"/>
        <v>6098.382319</v>
      </c>
      <c r="BD28" s="1">
        <f t="shared" si="148"/>
        <v>6281.333789</v>
      </c>
      <c r="BF28" s="1">
        <f t="shared" si="149"/>
        <v>6469.773803</v>
      </c>
      <c r="BH28" s="1">
        <f t="shared" si="150"/>
        <v>6663.867017</v>
      </c>
      <c r="BJ28" s="1">
        <f t="shared" si="151"/>
        <v>6863.783027</v>
      </c>
      <c r="BL28" s="1">
        <f t="shared" si="152"/>
        <v>7069.696518</v>
      </c>
      <c r="BN28" s="1">
        <f t="shared" si="153"/>
        <v>7281.787414</v>
      </c>
      <c r="BP28" s="1">
        <f t="shared" si="154"/>
        <v>7500.241036</v>
      </c>
      <c r="BR28" s="1">
        <f t="shared" si="155"/>
        <v>7725.248267</v>
      </c>
      <c r="BT28" s="1">
        <f t="shared" si="156"/>
        <v>7957.005715</v>
      </c>
      <c r="BV28" s="1">
        <f t="shared" si="157"/>
        <v>8195.715887</v>
      </c>
      <c r="BX28" s="1">
        <f t="shared" si="158"/>
        <v>8441.587363</v>
      </c>
      <c r="BZ28" s="1">
        <f t="shared" si="159"/>
        <v>8694.834984</v>
      </c>
      <c r="CB28" s="1">
        <f t="shared" si="160"/>
        <v>8955.680034</v>
      </c>
      <c r="CD28" s="1">
        <f t="shared" si="161"/>
        <v>9224.350435</v>
      </c>
      <c r="CF28" s="1">
        <f t="shared" si="162"/>
        <v>9501.080948</v>
      </c>
      <c r="CH28" s="1">
        <f t="shared" si="163"/>
        <v>9786.113376</v>
      </c>
      <c r="CJ28" s="1">
        <f t="shared" si="164"/>
        <v>10079.69678</v>
      </c>
      <c r="CL28" s="1">
        <f t="shared" si="165"/>
        <v>10382.08768</v>
      </c>
      <c r="CN28" s="1">
        <f t="shared" si="166"/>
        <v>10693.55031</v>
      </c>
      <c r="CP28" s="1">
        <f t="shared" si="167"/>
        <v>11014.35682</v>
      </c>
      <c r="CR28" s="1">
        <f t="shared" si="168"/>
        <v>11344.78752</v>
      </c>
      <c r="CT28" s="1">
        <f t="shared" si="169"/>
        <v>11685.13115</v>
      </c>
      <c r="CV28" s="1">
        <f t="shared" si="170"/>
        <v>12035.68509</v>
      </c>
      <c r="CX28" s="1">
        <f t="shared" si="171"/>
        <v>12396.75564</v>
      </c>
      <c r="CZ28" s="1">
        <f t="shared" si="172"/>
        <v>12768.65831</v>
      </c>
      <c r="DB28" s="1">
        <f t="shared" si="173"/>
        <v>13151.71806</v>
      </c>
      <c r="DD28" s="1">
        <f t="shared" si="174"/>
        <v>13546.2696</v>
      </c>
      <c r="DF28" s="1">
        <f t="shared" si="175"/>
        <v>13952.65769</v>
      </c>
      <c r="DH28" s="1">
        <f t="shared" si="176"/>
        <v>14371.23742</v>
      </c>
      <c r="DJ28" s="1">
        <f t="shared" si="177"/>
        <v>14802.37454</v>
      </c>
      <c r="DL28" s="1">
        <f t="shared" si="178"/>
        <v>15246.44577</v>
      </c>
      <c r="DN28" s="1">
        <f t="shared" si="179"/>
        <v>15703.83915</v>
      </c>
      <c r="DP28" s="1">
        <f t="shared" si="180"/>
        <v>16174.95432</v>
      </c>
      <c r="DR28" s="1">
        <f t="shared" si="181"/>
        <v>16660.20295</v>
      </c>
      <c r="DT28" s="1">
        <f t="shared" si="182"/>
        <v>17160.00904</v>
      </c>
      <c r="DV28" s="1">
        <f t="shared" si="183"/>
        <v>17674.80931</v>
      </c>
    </row>
    <row r="29" ht="12.75" customHeight="1">
      <c r="A29" t="s">
        <v>37</v>
      </c>
      <c r="D29" s="1">
        <v>7800.0</v>
      </c>
      <c r="H29" s="1">
        <f t="shared" si="185"/>
        <v>8034</v>
      </c>
      <c r="J29" s="1">
        <f t="shared" si="125"/>
        <v>8275.02</v>
      </c>
      <c r="L29" s="1">
        <f t="shared" si="126"/>
        <v>8523.2706</v>
      </c>
      <c r="N29" s="1">
        <f t="shared" si="127"/>
        <v>8778.968718</v>
      </c>
      <c r="P29" s="1">
        <f t="shared" si="128"/>
        <v>9042.33778</v>
      </c>
      <c r="R29" s="1">
        <f t="shared" si="129"/>
        <v>9313.607913</v>
      </c>
      <c r="T29" s="1">
        <f t="shared" si="130"/>
        <v>9593.01615</v>
      </c>
      <c r="V29" s="1">
        <f t="shared" si="131"/>
        <v>9880.806635</v>
      </c>
      <c r="X29" s="1">
        <f t="shared" si="132"/>
        <v>10177.23083</v>
      </c>
      <c r="Z29" s="1">
        <f t="shared" si="133"/>
        <v>10482.54776</v>
      </c>
      <c r="AB29" s="1">
        <f t="shared" si="134"/>
        <v>10797.02419</v>
      </c>
      <c r="AD29" s="1">
        <f t="shared" si="135"/>
        <v>11120.93492</v>
      </c>
      <c r="AF29" s="1">
        <f t="shared" si="136"/>
        <v>11454.56296</v>
      </c>
      <c r="AH29" s="1">
        <f t="shared" si="137"/>
        <v>11798.19985</v>
      </c>
      <c r="AJ29" s="1">
        <f t="shared" si="138"/>
        <v>12152.14585</v>
      </c>
      <c r="AL29" s="1">
        <f t="shared" si="139"/>
        <v>12516.71022</v>
      </c>
      <c r="AN29" s="1">
        <f t="shared" si="140"/>
        <v>12892.21153</v>
      </c>
      <c r="AP29" s="1">
        <f t="shared" si="141"/>
        <v>13278.97788</v>
      </c>
      <c r="AR29" s="1">
        <f t="shared" si="142"/>
        <v>13677.34721</v>
      </c>
      <c r="AT29" s="1">
        <f t="shared" si="143"/>
        <v>14087.66763</v>
      </c>
      <c r="AV29" s="1">
        <f t="shared" si="144"/>
        <v>14510.29766</v>
      </c>
      <c r="AX29" s="1">
        <f t="shared" si="145"/>
        <v>14945.60659</v>
      </c>
      <c r="AZ29" s="1">
        <f t="shared" si="146"/>
        <v>15393.97479</v>
      </c>
      <c r="BB29" s="1">
        <f t="shared" si="147"/>
        <v>15855.79403</v>
      </c>
      <c r="BD29" s="1">
        <f t="shared" si="148"/>
        <v>16331.46785</v>
      </c>
      <c r="BF29" s="1">
        <f t="shared" si="149"/>
        <v>16821.41189</v>
      </c>
      <c r="BH29" s="1">
        <f t="shared" si="150"/>
        <v>17326.05424</v>
      </c>
      <c r="BJ29" s="1">
        <f t="shared" si="151"/>
        <v>17845.83587</v>
      </c>
      <c r="BL29" s="1">
        <f t="shared" si="152"/>
        <v>18381.21095</v>
      </c>
      <c r="BN29" s="1">
        <f t="shared" si="153"/>
        <v>18932.64728</v>
      </c>
      <c r="BP29" s="1">
        <f t="shared" si="154"/>
        <v>19500.62669</v>
      </c>
      <c r="BR29" s="1">
        <f t="shared" si="155"/>
        <v>20085.64549</v>
      </c>
      <c r="BT29" s="1">
        <f t="shared" si="156"/>
        <v>20688.21486</v>
      </c>
      <c r="BV29" s="1">
        <f t="shared" si="157"/>
        <v>21308.8613</v>
      </c>
      <c r="BX29" s="1">
        <f t="shared" si="158"/>
        <v>21948.12714</v>
      </c>
      <c r="BZ29" s="1">
        <f t="shared" si="159"/>
        <v>22606.57096</v>
      </c>
      <c r="CB29" s="1">
        <f t="shared" si="160"/>
        <v>23284.76809</v>
      </c>
      <c r="CD29" s="1">
        <f t="shared" si="161"/>
        <v>23983.31113</v>
      </c>
      <c r="CF29" s="1">
        <f t="shared" si="162"/>
        <v>24702.81046</v>
      </c>
      <c r="CH29" s="1">
        <f t="shared" si="163"/>
        <v>25443.89478</v>
      </c>
      <c r="CJ29" s="1">
        <f t="shared" si="164"/>
        <v>26207.21162</v>
      </c>
      <c r="CL29" s="1">
        <f t="shared" si="165"/>
        <v>26993.42797</v>
      </c>
      <c r="CN29" s="1">
        <f t="shared" si="166"/>
        <v>27803.23081</v>
      </c>
      <c r="CP29" s="1">
        <f t="shared" si="167"/>
        <v>28637.32773</v>
      </c>
      <c r="CR29" s="1">
        <f t="shared" si="168"/>
        <v>29496.44756</v>
      </c>
      <c r="CT29" s="1">
        <f t="shared" si="169"/>
        <v>30381.34099</v>
      </c>
      <c r="CV29" s="1">
        <f t="shared" si="170"/>
        <v>31292.78122</v>
      </c>
      <c r="CX29" s="1">
        <f t="shared" si="171"/>
        <v>32231.56466</v>
      </c>
      <c r="CZ29" s="1">
        <f t="shared" si="172"/>
        <v>33198.5116</v>
      </c>
      <c r="DB29" s="1">
        <f t="shared" si="173"/>
        <v>34194.46695</v>
      </c>
      <c r="DD29" s="1">
        <f t="shared" si="174"/>
        <v>35220.30095</v>
      </c>
      <c r="DF29" s="1">
        <f t="shared" si="175"/>
        <v>36276.90998</v>
      </c>
      <c r="DH29" s="1">
        <f t="shared" si="176"/>
        <v>37365.21728</v>
      </c>
      <c r="DJ29" s="1">
        <f t="shared" si="177"/>
        <v>38486.1738</v>
      </c>
      <c r="DL29" s="1">
        <f t="shared" si="178"/>
        <v>39640.75901</v>
      </c>
      <c r="DN29" s="1">
        <f t="shared" si="179"/>
        <v>40829.98179</v>
      </c>
      <c r="DP29" s="1">
        <f t="shared" si="180"/>
        <v>42054.88124</v>
      </c>
      <c r="DR29" s="1">
        <f t="shared" si="181"/>
        <v>43316.52768</v>
      </c>
      <c r="DT29" s="1">
        <f t="shared" si="182"/>
        <v>44616.02351</v>
      </c>
      <c r="DV29" s="1">
        <f t="shared" si="183"/>
        <v>45954.50421</v>
      </c>
    </row>
    <row r="30" ht="12.75" customHeight="1">
      <c r="A30" t="s">
        <v>40</v>
      </c>
      <c r="D30" s="1">
        <v>500.0</v>
      </c>
      <c r="H30" s="1">
        <f t="shared" si="185"/>
        <v>515</v>
      </c>
      <c r="J30" s="1">
        <f t="shared" si="125"/>
        <v>530.45</v>
      </c>
      <c r="L30" s="1">
        <f t="shared" si="126"/>
        <v>546.3635</v>
      </c>
      <c r="N30" s="1">
        <f t="shared" si="127"/>
        <v>562.754405</v>
      </c>
      <c r="P30" s="1">
        <f t="shared" si="128"/>
        <v>579.6370372</v>
      </c>
      <c r="R30" s="1">
        <f t="shared" si="129"/>
        <v>597.0261483</v>
      </c>
      <c r="T30" s="1">
        <f t="shared" si="130"/>
        <v>614.9369327</v>
      </c>
      <c r="V30" s="1">
        <f t="shared" si="131"/>
        <v>633.3850407</v>
      </c>
      <c r="X30" s="1">
        <f t="shared" si="132"/>
        <v>652.3865919</v>
      </c>
      <c r="Z30" s="1">
        <f t="shared" si="133"/>
        <v>671.9581897</v>
      </c>
      <c r="AB30" s="1">
        <f t="shared" si="134"/>
        <v>692.1169354</v>
      </c>
      <c r="AD30" s="1">
        <f t="shared" si="135"/>
        <v>712.8804434</v>
      </c>
      <c r="AF30" s="1">
        <f t="shared" si="136"/>
        <v>734.2668567</v>
      </c>
      <c r="AH30" s="1">
        <f t="shared" si="137"/>
        <v>756.2948624</v>
      </c>
      <c r="AJ30" s="1">
        <f t="shared" si="138"/>
        <v>778.9837083</v>
      </c>
      <c r="AL30" s="1">
        <f t="shared" si="139"/>
        <v>802.3532195</v>
      </c>
      <c r="AN30" s="1">
        <f t="shared" si="140"/>
        <v>826.4238161</v>
      </c>
      <c r="AP30" s="1">
        <f t="shared" si="141"/>
        <v>851.2165306</v>
      </c>
      <c r="AR30" s="1">
        <f t="shared" si="142"/>
        <v>876.7530265</v>
      </c>
      <c r="AT30" s="1">
        <f t="shared" si="143"/>
        <v>903.0556173</v>
      </c>
      <c r="AV30" s="1">
        <f t="shared" si="144"/>
        <v>930.1472859</v>
      </c>
      <c r="AX30" s="1">
        <f t="shared" si="145"/>
        <v>958.0517044</v>
      </c>
      <c r="AZ30" s="1">
        <f t="shared" si="146"/>
        <v>986.7932556</v>
      </c>
      <c r="BB30" s="1">
        <f t="shared" si="147"/>
        <v>1016.397053</v>
      </c>
      <c r="BD30" s="1">
        <f t="shared" si="148"/>
        <v>1046.888965</v>
      </c>
      <c r="BF30" s="1">
        <f t="shared" si="149"/>
        <v>1078.295634</v>
      </c>
      <c r="BH30" s="1">
        <f t="shared" si="150"/>
        <v>1110.644503</v>
      </c>
      <c r="BJ30" s="1">
        <f t="shared" si="151"/>
        <v>1143.963838</v>
      </c>
      <c r="BL30" s="1">
        <f t="shared" si="152"/>
        <v>1178.282753</v>
      </c>
      <c r="BN30" s="1">
        <f t="shared" si="153"/>
        <v>1213.631236</v>
      </c>
      <c r="BP30" s="1">
        <f t="shared" si="154"/>
        <v>1250.040173</v>
      </c>
      <c r="BR30" s="1">
        <f t="shared" si="155"/>
        <v>1287.541378</v>
      </c>
      <c r="BT30" s="1">
        <f t="shared" si="156"/>
        <v>1326.167619</v>
      </c>
      <c r="BV30" s="1">
        <f t="shared" si="157"/>
        <v>1365.952648</v>
      </c>
      <c r="BX30" s="1">
        <f t="shared" si="158"/>
        <v>1406.931227</v>
      </c>
      <c r="BZ30" s="1">
        <f t="shared" si="159"/>
        <v>1449.139164</v>
      </c>
      <c r="CB30" s="1">
        <f t="shared" si="160"/>
        <v>1492.613339</v>
      </c>
      <c r="CD30" s="1">
        <f t="shared" si="161"/>
        <v>1537.391739</v>
      </c>
      <c r="CF30" s="1">
        <f t="shared" si="162"/>
        <v>1583.513491</v>
      </c>
      <c r="CH30" s="1">
        <f t="shared" si="163"/>
        <v>1631.018896</v>
      </c>
      <c r="CJ30" s="1">
        <f t="shared" si="164"/>
        <v>1679.949463</v>
      </c>
      <c r="CL30" s="1">
        <f t="shared" si="165"/>
        <v>1730.347947</v>
      </c>
      <c r="CN30" s="1">
        <f t="shared" si="166"/>
        <v>1782.258385</v>
      </c>
      <c r="CP30" s="1">
        <f t="shared" si="167"/>
        <v>1835.726137</v>
      </c>
      <c r="CR30" s="1">
        <f t="shared" si="168"/>
        <v>1890.797921</v>
      </c>
      <c r="CT30" s="1">
        <f t="shared" si="169"/>
        <v>1947.521858</v>
      </c>
      <c r="CV30" s="1">
        <f t="shared" si="170"/>
        <v>2005.947514</v>
      </c>
      <c r="CX30" s="1">
        <f t="shared" si="171"/>
        <v>2066.12594</v>
      </c>
      <c r="CZ30" s="1">
        <f t="shared" si="172"/>
        <v>2128.109718</v>
      </c>
      <c r="DB30" s="1">
        <f t="shared" si="173"/>
        <v>2191.953009</v>
      </c>
      <c r="DD30" s="1">
        <f t="shared" si="174"/>
        <v>2257.7116</v>
      </c>
      <c r="DF30" s="1">
        <f t="shared" si="175"/>
        <v>2325.442948</v>
      </c>
      <c r="DH30" s="1">
        <f t="shared" si="176"/>
        <v>2395.206236</v>
      </c>
      <c r="DJ30" s="1">
        <f t="shared" si="177"/>
        <v>2467.062423</v>
      </c>
      <c r="DL30" s="1">
        <f t="shared" si="178"/>
        <v>2541.074296</v>
      </c>
      <c r="DN30" s="1">
        <f t="shared" si="179"/>
        <v>2617.306525</v>
      </c>
      <c r="DP30" s="1">
        <f t="shared" si="180"/>
        <v>2695.82572</v>
      </c>
      <c r="DR30" s="1">
        <f t="shared" si="181"/>
        <v>2776.700492</v>
      </c>
      <c r="DT30" s="1">
        <f t="shared" si="182"/>
        <v>2860.001507</v>
      </c>
      <c r="DV30" s="1">
        <f t="shared" si="183"/>
        <v>2945.801552</v>
      </c>
    </row>
    <row r="31" ht="12.75" customHeight="1">
      <c r="A31" t="s">
        <v>41</v>
      </c>
      <c r="D31" s="1">
        <v>500.0</v>
      </c>
      <c r="H31" s="1">
        <f t="shared" si="185"/>
        <v>515</v>
      </c>
      <c r="J31" s="1">
        <f t="shared" si="125"/>
        <v>530.45</v>
      </c>
      <c r="L31" s="1">
        <f t="shared" si="126"/>
        <v>546.3635</v>
      </c>
      <c r="N31" s="1">
        <f t="shared" si="127"/>
        <v>562.754405</v>
      </c>
      <c r="P31" s="1">
        <f t="shared" si="128"/>
        <v>579.6370372</v>
      </c>
      <c r="R31" s="1">
        <f t="shared" si="129"/>
        <v>597.0261483</v>
      </c>
      <c r="T31" s="1">
        <f t="shared" si="130"/>
        <v>614.9369327</v>
      </c>
      <c r="V31" s="1">
        <f t="shared" si="131"/>
        <v>633.3850407</v>
      </c>
      <c r="X31" s="1">
        <f t="shared" si="132"/>
        <v>652.3865919</v>
      </c>
      <c r="Z31" s="1">
        <f t="shared" si="133"/>
        <v>671.9581897</v>
      </c>
      <c r="AB31" s="1">
        <f t="shared" si="134"/>
        <v>692.1169354</v>
      </c>
      <c r="AD31" s="1">
        <f t="shared" si="135"/>
        <v>712.8804434</v>
      </c>
      <c r="AF31" s="1">
        <f t="shared" si="136"/>
        <v>734.2668567</v>
      </c>
      <c r="AH31" s="1">
        <f t="shared" si="137"/>
        <v>756.2948624</v>
      </c>
      <c r="AJ31" s="1">
        <f t="shared" si="138"/>
        <v>778.9837083</v>
      </c>
      <c r="AL31" s="1">
        <f t="shared" si="139"/>
        <v>802.3532195</v>
      </c>
      <c r="AN31" s="1">
        <f t="shared" si="140"/>
        <v>826.4238161</v>
      </c>
      <c r="AP31" s="1">
        <f t="shared" si="141"/>
        <v>851.2165306</v>
      </c>
      <c r="AR31" s="1">
        <f t="shared" si="142"/>
        <v>876.7530265</v>
      </c>
      <c r="AT31" s="1">
        <f t="shared" si="143"/>
        <v>903.0556173</v>
      </c>
      <c r="AV31" s="1">
        <f t="shared" si="144"/>
        <v>930.1472859</v>
      </c>
      <c r="AX31" s="1">
        <f t="shared" si="145"/>
        <v>958.0517044</v>
      </c>
      <c r="AZ31" s="1">
        <f t="shared" si="146"/>
        <v>986.7932556</v>
      </c>
      <c r="BB31" s="1">
        <f t="shared" si="147"/>
        <v>1016.397053</v>
      </c>
      <c r="BD31" s="1">
        <f t="shared" si="148"/>
        <v>1046.888965</v>
      </c>
      <c r="BF31" s="1">
        <f t="shared" si="149"/>
        <v>1078.295634</v>
      </c>
      <c r="BH31" s="1">
        <f t="shared" si="150"/>
        <v>1110.644503</v>
      </c>
      <c r="BJ31" s="1">
        <f t="shared" si="151"/>
        <v>1143.963838</v>
      </c>
      <c r="BL31" s="1">
        <f t="shared" si="152"/>
        <v>1178.282753</v>
      </c>
      <c r="BN31" s="1">
        <f t="shared" si="153"/>
        <v>1213.631236</v>
      </c>
      <c r="BP31" s="1">
        <f t="shared" si="154"/>
        <v>1250.040173</v>
      </c>
      <c r="BR31" s="1">
        <f t="shared" si="155"/>
        <v>1287.541378</v>
      </c>
      <c r="BT31" s="1">
        <f t="shared" si="156"/>
        <v>1326.167619</v>
      </c>
      <c r="BV31" s="1">
        <f t="shared" si="157"/>
        <v>1365.952648</v>
      </c>
      <c r="BX31" s="1">
        <f t="shared" si="158"/>
        <v>1406.931227</v>
      </c>
      <c r="BZ31" s="1">
        <f t="shared" si="159"/>
        <v>1449.139164</v>
      </c>
      <c r="CB31" s="1">
        <f t="shared" si="160"/>
        <v>1492.613339</v>
      </c>
      <c r="CD31" s="1">
        <f t="shared" si="161"/>
        <v>1537.391739</v>
      </c>
      <c r="CF31" s="1">
        <f t="shared" si="162"/>
        <v>1583.513491</v>
      </c>
      <c r="CH31" s="1">
        <f t="shared" si="163"/>
        <v>1631.018896</v>
      </c>
      <c r="CJ31" s="1">
        <f t="shared" si="164"/>
        <v>1679.949463</v>
      </c>
      <c r="CL31" s="1">
        <f t="shared" si="165"/>
        <v>1730.347947</v>
      </c>
      <c r="CN31" s="1">
        <f t="shared" si="166"/>
        <v>1782.258385</v>
      </c>
      <c r="CP31" s="1">
        <f t="shared" si="167"/>
        <v>1835.726137</v>
      </c>
      <c r="CR31" s="1">
        <f t="shared" si="168"/>
        <v>1890.797921</v>
      </c>
      <c r="CT31" s="1">
        <f t="shared" si="169"/>
        <v>1947.521858</v>
      </c>
      <c r="CV31" s="1">
        <f t="shared" si="170"/>
        <v>2005.947514</v>
      </c>
      <c r="CX31" s="1">
        <f t="shared" si="171"/>
        <v>2066.12594</v>
      </c>
      <c r="CZ31" s="1">
        <f t="shared" si="172"/>
        <v>2128.109718</v>
      </c>
      <c r="DB31" s="1">
        <f t="shared" si="173"/>
        <v>2191.953009</v>
      </c>
      <c r="DD31" s="1">
        <f t="shared" si="174"/>
        <v>2257.7116</v>
      </c>
      <c r="DF31" s="1">
        <f t="shared" si="175"/>
        <v>2325.442948</v>
      </c>
      <c r="DH31" s="1">
        <f t="shared" si="176"/>
        <v>2395.206236</v>
      </c>
      <c r="DJ31" s="1">
        <f t="shared" si="177"/>
        <v>2467.062423</v>
      </c>
      <c r="DL31" s="1">
        <f t="shared" si="178"/>
        <v>2541.074296</v>
      </c>
      <c r="DN31" s="1">
        <f t="shared" si="179"/>
        <v>2617.306525</v>
      </c>
      <c r="DP31" s="1">
        <f t="shared" si="180"/>
        <v>2695.82572</v>
      </c>
      <c r="DR31" s="1">
        <f t="shared" si="181"/>
        <v>2776.700492</v>
      </c>
      <c r="DT31" s="1">
        <f t="shared" si="182"/>
        <v>2860.001507</v>
      </c>
      <c r="DV31" s="1">
        <f t="shared" si="183"/>
        <v>2945.801552</v>
      </c>
    </row>
    <row r="32" ht="12.75" customHeight="1">
      <c r="A32" s="3" t="s">
        <v>42</v>
      </c>
      <c r="D32" s="4">
        <f>SUM(D22:D31)</f>
        <v>197728.2424</v>
      </c>
      <c r="H32" s="4">
        <f>SUM(H22:H31)</f>
        <v>203374.9697</v>
      </c>
      <c r="J32" s="4">
        <f>SUM(J22:J31)</f>
        <v>209476.2188</v>
      </c>
      <c r="L32" s="4">
        <f>SUM(L22:L31)</f>
        <v>215760.5054</v>
      </c>
      <c r="N32" s="4">
        <f>SUM(N22:N31)</f>
        <v>222233.3205</v>
      </c>
      <c r="P32" s="4">
        <f>SUM(P22:P31)</f>
        <v>228900.3201</v>
      </c>
      <c r="R32" s="4">
        <f>SUM(R22:R31)</f>
        <v>235767.3297</v>
      </c>
      <c r="T32" s="4">
        <f>SUM(T22:T31)</f>
        <v>242840.3496</v>
      </c>
      <c r="V32" s="4">
        <f>SUM(V22:V31)</f>
        <v>250125.5601</v>
      </c>
      <c r="X32" s="4">
        <f>SUM(X22:X31)</f>
        <v>257629.3269</v>
      </c>
      <c r="Z32" s="4">
        <f>SUM(Z22:Z31)</f>
        <v>265358.2067</v>
      </c>
      <c r="AB32" s="4">
        <f>SUM(AB22:AB31)</f>
        <v>273318.9529</v>
      </c>
      <c r="AD32" s="4">
        <f>SUM(AD22:AD31)</f>
        <v>281518.5215</v>
      </c>
      <c r="AF32" s="4">
        <f>SUM(AF22:AF31)</f>
        <v>289964.0772</v>
      </c>
      <c r="AH32" s="4">
        <f>SUM(AH22:AH31)</f>
        <v>298662.9995</v>
      </c>
      <c r="AJ32" s="4">
        <f>SUM(AJ22:AJ31)</f>
        <v>307622.8895</v>
      </c>
      <c r="AL32" s="4">
        <f>SUM(AL22:AL31)</f>
        <v>316851.5761</v>
      </c>
      <c r="AN32" s="4">
        <f>SUM(AN22:AN31)</f>
        <v>326357.1234</v>
      </c>
      <c r="AP32" s="4">
        <f>SUM(AP22:AP31)</f>
        <v>336147.8371</v>
      </c>
      <c r="AR32" s="4">
        <f>SUM(AR22:AR31)</f>
        <v>346232.2722</v>
      </c>
      <c r="AT32" s="4">
        <f>SUM(AT22:AT31)</f>
        <v>356619.2404</v>
      </c>
      <c r="AV32" s="4">
        <f>SUM(AV22:AV31)</f>
        <v>367317.8176</v>
      </c>
      <c r="AX32" s="4">
        <f>SUM(AX22:AX31)</f>
        <v>378337.3521</v>
      </c>
      <c r="AZ32" s="4">
        <f>SUM(AZ22:AZ31)</f>
        <v>389687.4727</v>
      </c>
      <c r="BB32" s="4">
        <f>SUM(BB22:BB31)</f>
        <v>401378.0969</v>
      </c>
      <c r="BD32" s="4">
        <f>SUM(BD22:BD31)</f>
        <v>413419.4398</v>
      </c>
      <c r="BF32" s="4">
        <f>SUM(BF22:BF31)</f>
        <v>425822.023</v>
      </c>
      <c r="BH32" s="4">
        <f>SUM(BH22:BH31)</f>
        <v>438596.6837</v>
      </c>
      <c r="BJ32" s="4">
        <f>SUM(BJ22:BJ31)</f>
        <v>451754.5842</v>
      </c>
      <c r="BL32" s="4">
        <f>SUM(BL22:BL31)</f>
        <v>465307.2217</v>
      </c>
      <c r="BN32" s="4">
        <f>SUM(BN22:BN31)</f>
        <v>479266.4384</v>
      </c>
      <c r="BP32" s="4">
        <f>SUM(BP22:BP31)</f>
        <v>493644.4315</v>
      </c>
      <c r="BR32" s="4">
        <f>SUM(BR22:BR31)</f>
        <v>508453.7645</v>
      </c>
      <c r="BT32" s="4">
        <f>SUM(BT22:BT31)</f>
        <v>523707.3774</v>
      </c>
      <c r="BV32" s="4">
        <f>SUM(BV22:BV31)</f>
        <v>539418.5987</v>
      </c>
      <c r="BX32" s="4">
        <f>SUM(BX22:BX31)</f>
        <v>555601.1567</v>
      </c>
      <c r="BZ32" s="4">
        <f>SUM(BZ22:BZ31)</f>
        <v>572269.1914</v>
      </c>
      <c r="CB32" s="4">
        <f>SUM(CB22:CB31)</f>
        <v>589437.2671</v>
      </c>
      <c r="CD32" s="4">
        <f>SUM(CD22:CD31)</f>
        <v>607120.3851</v>
      </c>
      <c r="CF32" s="4">
        <f>SUM(CF22:CF31)</f>
        <v>625333.9967</v>
      </c>
      <c r="CH32" s="4">
        <f>SUM(CH22:CH31)</f>
        <v>644094.0166</v>
      </c>
      <c r="CJ32" s="4">
        <f>SUM(CJ22:CJ31)</f>
        <v>663416.8371</v>
      </c>
      <c r="CL32" s="4">
        <f>SUM(CL22:CL31)</f>
        <v>683319.3422</v>
      </c>
      <c r="CN32" s="4">
        <f>SUM(CN22:CN31)</f>
        <v>703818.9225</v>
      </c>
      <c r="CP32" s="4">
        <f>SUM(CP22:CP31)</f>
        <v>724933.4902</v>
      </c>
      <c r="CR32" s="4">
        <f>SUM(CR22:CR31)</f>
        <v>746681.4949</v>
      </c>
      <c r="CT32" s="4">
        <f>SUM(CT22:CT31)</f>
        <v>769081.9397</v>
      </c>
      <c r="CV32" s="4">
        <f>SUM(CV22:CV31)</f>
        <v>792154.3979</v>
      </c>
      <c r="CX32" s="4">
        <f>SUM(CX22:CX31)</f>
        <v>815919.0298</v>
      </c>
      <c r="CZ32" s="4">
        <f>SUM(CZ22:CZ31)</f>
        <v>840396.6007</v>
      </c>
      <c r="DB32" s="4">
        <f>SUM(DB22:DB31)</f>
        <v>865608.4987</v>
      </c>
      <c r="DD32" s="4">
        <f>SUM(DD22:DD31)</f>
        <v>891576.7537</v>
      </c>
      <c r="DF32" s="4">
        <f>SUM(DF22:DF31)</f>
        <v>918324.0563</v>
      </c>
      <c r="DH32" s="4">
        <f>SUM(DH22:DH31)</f>
        <v>945873.778</v>
      </c>
      <c r="DJ32" s="4">
        <f>SUM(DJ22:DJ31)</f>
        <v>974249.9914</v>
      </c>
      <c r="DL32" s="4">
        <f>SUM(DL22:DL31)</f>
        <v>1003477.491</v>
      </c>
      <c r="DN32" s="4">
        <f>SUM(DN22:DN31)</f>
        <v>1033581.816</v>
      </c>
      <c r="DP32" s="4">
        <f>SUM(DP22:DP31)</f>
        <v>1064589.27</v>
      </c>
      <c r="DR32" s="4">
        <f>SUM(DR22:DR31)</f>
        <v>1096526.948</v>
      </c>
      <c r="DT32" s="4">
        <f>SUM(DT22:DT31)</f>
        <v>1129422.757</v>
      </c>
      <c r="DV32" s="4">
        <f>SUM(DV22:DV31)</f>
        <v>1163305.44</v>
      </c>
    </row>
    <row r="33" ht="12.75" customHeight="1">
      <c r="D33" s="1"/>
    </row>
    <row r="34" ht="12.75" customHeight="1">
      <c r="A34" s="3" t="s">
        <v>43</v>
      </c>
      <c r="D34" s="1"/>
    </row>
    <row r="35" ht="12.75" customHeight="1">
      <c r="A35" t="s">
        <v>44</v>
      </c>
      <c r="D35" s="1">
        <v>4000.0</v>
      </c>
      <c r="H35" s="1">
        <f t="shared" ref="H35:H50" si="186">(D35*$G$2)</f>
        <v>4120</v>
      </c>
      <c r="J35" s="1">
        <f t="shared" ref="J35:J50" si="187">(H35*$G$2)</f>
        <v>4243.6</v>
      </c>
      <c r="L35" s="1">
        <f t="shared" ref="L35:L50" si="188">(J35*$G$2)</f>
        <v>4370.908</v>
      </c>
      <c r="N35" s="1">
        <f t="shared" ref="N35:N50" si="189">(L35*$G$2)</f>
        <v>4502.03524</v>
      </c>
      <c r="P35" s="1">
        <f t="shared" ref="P35:P50" si="190">(N35*$G$2)</f>
        <v>4637.096297</v>
      </c>
      <c r="R35" s="1">
        <f t="shared" ref="R35:R50" si="191">(P35*$G$2)</f>
        <v>4776.209186</v>
      </c>
      <c r="T35" s="1">
        <f t="shared" ref="T35:T50" si="192">(R35*$G$2)</f>
        <v>4919.495462</v>
      </c>
      <c r="V35" s="1">
        <f t="shared" ref="V35:V50" si="193">(T35*$G$2)</f>
        <v>5067.080326</v>
      </c>
      <c r="X35" s="1">
        <f t="shared" ref="X35:X50" si="194">(V35*$G$2)</f>
        <v>5219.092735</v>
      </c>
      <c r="Z35" s="1">
        <f t="shared" ref="Z35:Z50" si="195">(X35*$G$2)</f>
        <v>5375.665517</v>
      </c>
      <c r="AB35" s="1">
        <f t="shared" ref="AB35:AB50" si="196">(Z35*$G$2)</f>
        <v>5536.935483</v>
      </c>
      <c r="AD35" s="1">
        <f t="shared" ref="AD35:AD50" si="197">(AB35*$G$2)</f>
        <v>5703.043547</v>
      </c>
      <c r="AF35" s="1">
        <f t="shared" ref="AF35:AF50" si="198">(AD35*$G$2)</f>
        <v>5874.134854</v>
      </c>
      <c r="AH35" s="1">
        <f t="shared" ref="AH35:AH50" si="199">(AF35*$G$2)</f>
        <v>6050.358899</v>
      </c>
      <c r="AJ35" s="1">
        <f t="shared" ref="AJ35:AJ50" si="200">(AH35*$G$2)</f>
        <v>6231.869666</v>
      </c>
      <c r="AL35" s="1">
        <f t="shared" ref="AL35:AL50" si="201">(AJ35*$G$2)</f>
        <v>6418.825756</v>
      </c>
      <c r="AN35" s="1">
        <f t="shared" ref="AN35:AN50" si="202">(AL35*$G$2)</f>
        <v>6611.390529</v>
      </c>
      <c r="AP35" s="1">
        <f t="shared" ref="AP35:AP50" si="203">(AN35*$G$2)</f>
        <v>6809.732245</v>
      </c>
      <c r="AR35" s="1">
        <f t="shared" ref="AR35:AR50" si="204">(AP35*$G$2)</f>
        <v>7014.024212</v>
      </c>
      <c r="AT35" s="1">
        <f t="shared" ref="AT35:AT50" si="205">(AR35*$G$2)</f>
        <v>7224.444939</v>
      </c>
      <c r="AV35" s="1">
        <f t="shared" ref="AV35:AV50" si="206">(AT35*$G$2)</f>
        <v>7441.178287</v>
      </c>
      <c r="AX35" s="1">
        <f t="shared" ref="AX35:AX50" si="207">(AV35*$G$2)</f>
        <v>7664.413635</v>
      </c>
      <c r="AZ35" s="1">
        <f t="shared" ref="AZ35:AZ50" si="208">(AX35*$G$2)</f>
        <v>7894.346045</v>
      </c>
      <c r="BB35" s="1">
        <f t="shared" ref="BB35:BB50" si="209">(AZ35*$G$2)</f>
        <v>8131.176426</v>
      </c>
      <c r="BD35" s="1">
        <f t="shared" ref="BD35:BD50" si="210">(BB35*$G$2)</f>
        <v>8375.111719</v>
      </c>
      <c r="BF35" s="1">
        <f t="shared" ref="BF35:BF50" si="211">(BD35*$G$2)</f>
        <v>8626.36507</v>
      </c>
      <c r="BH35" s="1">
        <f t="shared" ref="BH35:BH50" si="212">(BF35*$G$2)</f>
        <v>8885.156022</v>
      </c>
      <c r="BJ35" s="1">
        <f t="shared" ref="BJ35:BJ50" si="213">(BH35*$G$2)</f>
        <v>9151.710703</v>
      </c>
      <c r="BL35" s="1">
        <f t="shared" ref="BL35:BL50" si="214">(BJ35*$G$2)</f>
        <v>9426.262024</v>
      </c>
      <c r="BN35" s="1">
        <f t="shared" ref="BN35:BN50" si="215">(BL35*$G$2)</f>
        <v>9709.049885</v>
      </c>
      <c r="BP35" s="1">
        <f t="shared" ref="BP35:BP50" si="216">(BN35*$G$2)</f>
        <v>10000.32138</v>
      </c>
      <c r="BR35" s="1">
        <f t="shared" ref="BR35:BR50" si="217">(BP35*$G$2)</f>
        <v>10300.33102</v>
      </c>
      <c r="BT35" s="1">
        <f t="shared" ref="BT35:BT50" si="218">(BR35*$G$2)</f>
        <v>10609.34095</v>
      </c>
      <c r="BV35" s="1">
        <f t="shared" ref="BV35:BV50" si="219">(BT35*$G$2)</f>
        <v>10927.62118</v>
      </c>
      <c r="BX35" s="1">
        <f t="shared" ref="BX35:BX50" si="220">(BV35*$G$2)</f>
        <v>11255.44982</v>
      </c>
      <c r="BZ35" s="1">
        <f t="shared" ref="BZ35:BZ50" si="221">(BX35*$G$2)</f>
        <v>11593.11331</v>
      </c>
      <c r="CB35" s="1">
        <f t="shared" ref="CB35:CB50" si="222">(BZ35*$G$2)</f>
        <v>11940.90671</v>
      </c>
      <c r="CD35" s="1">
        <f t="shared" ref="CD35:CD50" si="223">(CB35*$G$2)</f>
        <v>12299.13391</v>
      </c>
      <c r="CF35" s="1">
        <f t="shared" ref="CF35:CF50" si="224">(CD35*$G$2)</f>
        <v>12668.10793</v>
      </c>
      <c r="CH35" s="1">
        <f t="shared" ref="CH35:CH50" si="225">(CF35*$G$2)</f>
        <v>13048.15117</v>
      </c>
      <c r="CJ35" s="1">
        <f t="shared" ref="CJ35:CJ50" si="226">(CH35*$G$2)</f>
        <v>13439.5957</v>
      </c>
      <c r="CL35" s="1">
        <f t="shared" ref="CL35:CL50" si="227">(CJ35*$G$2)</f>
        <v>13842.78357</v>
      </c>
      <c r="CN35" s="1">
        <f t="shared" ref="CN35:CN50" si="228">(CL35*$G$2)</f>
        <v>14258.06708</v>
      </c>
      <c r="CP35" s="1">
        <f t="shared" ref="CP35:CP50" si="229">(CN35*$G$2)</f>
        <v>14685.80909</v>
      </c>
      <c r="CR35" s="1">
        <f t="shared" ref="CR35:CR50" si="230">(CP35*$G$2)</f>
        <v>15126.38337</v>
      </c>
      <c r="CT35" s="1">
        <f t="shared" ref="CT35:CT50" si="231">(CR35*$G$2)</f>
        <v>15580.17487</v>
      </c>
      <c r="CV35" s="1">
        <f t="shared" ref="CV35:CV50" si="232">(CT35*$G$2)</f>
        <v>16047.58011</v>
      </c>
      <c r="CX35" s="1">
        <f t="shared" ref="CX35:CX50" si="233">(CV35*$G$2)</f>
        <v>16529.00752</v>
      </c>
      <c r="CZ35" s="1">
        <f t="shared" ref="CZ35:CZ50" si="234">(CX35*$G$2)</f>
        <v>17024.87774</v>
      </c>
      <c r="DB35" s="1">
        <f t="shared" ref="DB35:DB50" si="235">(CZ35*$G$2)</f>
        <v>17535.62407</v>
      </c>
      <c r="DD35" s="1">
        <f t="shared" ref="DD35:DD50" si="236">(DB35*$G$2)</f>
        <v>18061.6928</v>
      </c>
      <c r="DF35" s="1">
        <f t="shared" ref="DF35:DF50" si="237">(DD35*$G$2)</f>
        <v>18603.54358</v>
      </c>
      <c r="DH35" s="1">
        <f t="shared" ref="DH35:DH50" si="238">(DF35*$G$2)</f>
        <v>19161.64989</v>
      </c>
      <c r="DJ35" s="1">
        <f t="shared" ref="DJ35:DJ50" si="239">(DH35*$G$2)</f>
        <v>19736.49939</v>
      </c>
      <c r="DL35" s="1">
        <f t="shared" ref="DL35:DL50" si="240">(DJ35*$G$2)</f>
        <v>20328.59437</v>
      </c>
      <c r="DN35" s="1">
        <f t="shared" ref="DN35:DN50" si="241">(DL35*$G$2)</f>
        <v>20938.4522</v>
      </c>
      <c r="DP35" s="1">
        <f t="shared" ref="DP35:DP50" si="242">(DN35*$G$2)</f>
        <v>21566.60576</v>
      </c>
      <c r="DR35" s="1">
        <f t="shared" ref="DR35:DR50" si="243">(DP35*$G$2)</f>
        <v>22213.60394</v>
      </c>
      <c r="DT35" s="1">
        <f t="shared" ref="DT35:DT50" si="244">(DR35*$G$2)</f>
        <v>22880.01205</v>
      </c>
      <c r="DV35" s="1">
        <f t="shared" ref="DV35:DV50" si="245">(DT35*$G$2)</f>
        <v>23566.41242</v>
      </c>
    </row>
    <row r="36" ht="12.75" customHeight="1">
      <c r="A36" t="s">
        <v>45</v>
      </c>
      <c r="D36" s="1">
        <v>6000.0</v>
      </c>
      <c r="H36" s="1">
        <f t="shared" si="186"/>
        <v>6180</v>
      </c>
      <c r="J36" s="1">
        <f t="shared" si="187"/>
        <v>6365.4</v>
      </c>
      <c r="L36" s="1">
        <f t="shared" si="188"/>
        <v>6556.362</v>
      </c>
      <c r="N36" s="1">
        <f t="shared" si="189"/>
        <v>6753.05286</v>
      </c>
      <c r="P36" s="1">
        <f t="shared" si="190"/>
        <v>6955.644446</v>
      </c>
      <c r="R36" s="1">
        <f t="shared" si="191"/>
        <v>7164.313779</v>
      </c>
      <c r="T36" s="1">
        <f t="shared" si="192"/>
        <v>7379.243193</v>
      </c>
      <c r="V36" s="1">
        <f t="shared" si="193"/>
        <v>7600.620488</v>
      </c>
      <c r="X36" s="1">
        <f t="shared" si="194"/>
        <v>7828.639103</v>
      </c>
      <c r="Z36" s="1">
        <f t="shared" si="195"/>
        <v>8063.498276</v>
      </c>
      <c r="AB36" s="1">
        <f t="shared" si="196"/>
        <v>8305.403224</v>
      </c>
      <c r="AD36" s="1">
        <f t="shared" si="197"/>
        <v>8554.565321</v>
      </c>
      <c r="AF36" s="1">
        <f t="shared" si="198"/>
        <v>8811.202281</v>
      </c>
      <c r="AH36" s="1">
        <f t="shared" si="199"/>
        <v>9075.538349</v>
      </c>
      <c r="AJ36" s="1">
        <f t="shared" si="200"/>
        <v>9347.8045</v>
      </c>
      <c r="AL36" s="1">
        <f t="shared" si="201"/>
        <v>9628.238635</v>
      </c>
      <c r="AN36" s="1">
        <f t="shared" si="202"/>
        <v>9917.085794</v>
      </c>
      <c r="AP36" s="1">
        <f t="shared" si="203"/>
        <v>10214.59837</v>
      </c>
      <c r="AR36" s="1">
        <f t="shared" si="204"/>
        <v>10521.03632</v>
      </c>
      <c r="AT36" s="1">
        <f t="shared" si="205"/>
        <v>10836.66741</v>
      </c>
      <c r="AV36" s="1">
        <f t="shared" si="206"/>
        <v>11161.76743</v>
      </c>
      <c r="AX36" s="1">
        <f t="shared" si="207"/>
        <v>11496.62045</v>
      </c>
      <c r="AZ36" s="1">
        <f t="shared" si="208"/>
        <v>11841.51907</v>
      </c>
      <c r="BB36" s="1">
        <f t="shared" si="209"/>
        <v>12196.76464</v>
      </c>
      <c r="BD36" s="1">
        <f t="shared" si="210"/>
        <v>12562.66758</v>
      </c>
      <c r="BF36" s="1">
        <f t="shared" si="211"/>
        <v>12939.54761</v>
      </c>
      <c r="BH36" s="1">
        <f t="shared" si="212"/>
        <v>13327.73403</v>
      </c>
      <c r="BJ36" s="1">
        <f t="shared" si="213"/>
        <v>13727.56605</v>
      </c>
      <c r="BL36" s="1">
        <f t="shared" si="214"/>
        <v>14139.39304</v>
      </c>
      <c r="BN36" s="1">
        <f t="shared" si="215"/>
        <v>14563.57483</v>
      </c>
      <c r="BP36" s="1">
        <f t="shared" si="216"/>
        <v>15000.48207</v>
      </c>
      <c r="BR36" s="1">
        <f t="shared" si="217"/>
        <v>15450.49653</v>
      </c>
      <c r="BT36" s="1">
        <f t="shared" si="218"/>
        <v>15914.01143</v>
      </c>
      <c r="BV36" s="1">
        <f t="shared" si="219"/>
        <v>16391.43177</v>
      </c>
      <c r="BX36" s="1">
        <f t="shared" si="220"/>
        <v>16883.17473</v>
      </c>
      <c r="BZ36" s="1">
        <f t="shared" si="221"/>
        <v>17389.66997</v>
      </c>
      <c r="CB36" s="1">
        <f t="shared" si="222"/>
        <v>17911.36007</v>
      </c>
      <c r="CD36" s="1">
        <f t="shared" si="223"/>
        <v>18448.70087</v>
      </c>
      <c r="CF36" s="1">
        <f t="shared" si="224"/>
        <v>19002.1619</v>
      </c>
      <c r="CH36" s="1">
        <f t="shared" si="225"/>
        <v>19572.22675</v>
      </c>
      <c r="CJ36" s="1">
        <f t="shared" si="226"/>
        <v>20159.39355</v>
      </c>
      <c r="CL36" s="1">
        <f t="shared" si="227"/>
        <v>20764.17536</v>
      </c>
      <c r="CN36" s="1">
        <f t="shared" si="228"/>
        <v>21387.10062</v>
      </c>
      <c r="CP36" s="1">
        <f t="shared" si="229"/>
        <v>22028.71364</v>
      </c>
      <c r="CR36" s="1">
        <f t="shared" si="230"/>
        <v>22689.57505</v>
      </c>
      <c r="CT36" s="1">
        <f t="shared" si="231"/>
        <v>23370.2623</v>
      </c>
      <c r="CV36" s="1">
        <f t="shared" si="232"/>
        <v>24071.37017</v>
      </c>
      <c r="CX36" s="1">
        <f t="shared" si="233"/>
        <v>24793.51128</v>
      </c>
      <c r="CZ36" s="1">
        <f t="shared" si="234"/>
        <v>25537.31661</v>
      </c>
      <c r="DB36" s="1">
        <f t="shared" si="235"/>
        <v>26303.43611</v>
      </c>
      <c r="DD36" s="1">
        <f t="shared" si="236"/>
        <v>27092.5392</v>
      </c>
      <c r="DF36" s="1">
        <f t="shared" si="237"/>
        <v>27905.31537</v>
      </c>
      <c r="DH36" s="1">
        <f t="shared" si="238"/>
        <v>28742.47483</v>
      </c>
      <c r="DJ36" s="1">
        <f t="shared" si="239"/>
        <v>29604.74908</v>
      </c>
      <c r="DL36" s="1">
        <f t="shared" si="240"/>
        <v>30492.89155</v>
      </c>
      <c r="DN36" s="1">
        <f t="shared" si="241"/>
        <v>31407.6783</v>
      </c>
      <c r="DP36" s="1">
        <f t="shared" si="242"/>
        <v>32349.90865</v>
      </c>
      <c r="DR36" s="1">
        <f t="shared" si="243"/>
        <v>33320.4059</v>
      </c>
      <c r="DT36" s="1">
        <f t="shared" si="244"/>
        <v>34320.01808</v>
      </c>
      <c r="DV36" s="1">
        <f t="shared" si="245"/>
        <v>35349.61862</v>
      </c>
    </row>
    <row r="37" ht="12.75" customHeight="1">
      <c r="A37" t="s">
        <v>47</v>
      </c>
      <c r="D37" s="1">
        <v>325.0</v>
      </c>
      <c r="H37" s="1">
        <f t="shared" si="186"/>
        <v>334.75</v>
      </c>
      <c r="J37" s="1">
        <f t="shared" si="187"/>
        <v>344.7925</v>
      </c>
      <c r="L37" s="1">
        <f t="shared" si="188"/>
        <v>355.136275</v>
      </c>
      <c r="N37" s="1">
        <f t="shared" si="189"/>
        <v>365.7903633</v>
      </c>
      <c r="P37" s="1">
        <f t="shared" si="190"/>
        <v>376.7640741</v>
      </c>
      <c r="R37" s="1">
        <f t="shared" si="191"/>
        <v>388.0669964</v>
      </c>
      <c r="T37" s="1">
        <f t="shared" si="192"/>
        <v>399.7090063</v>
      </c>
      <c r="V37" s="1">
        <f t="shared" si="193"/>
        <v>411.7002765</v>
      </c>
      <c r="X37" s="1">
        <f t="shared" si="194"/>
        <v>424.0512847</v>
      </c>
      <c r="Z37" s="1">
        <f t="shared" si="195"/>
        <v>436.7728233</v>
      </c>
      <c r="AB37" s="1">
        <f t="shared" si="196"/>
        <v>449.876008</v>
      </c>
      <c r="AD37" s="1">
        <f t="shared" si="197"/>
        <v>463.3722882</v>
      </c>
      <c r="AF37" s="1">
        <f t="shared" si="198"/>
        <v>477.2734569</v>
      </c>
      <c r="AH37" s="1">
        <f t="shared" si="199"/>
        <v>491.5916606</v>
      </c>
      <c r="AJ37" s="1">
        <f t="shared" si="200"/>
        <v>506.3394104</v>
      </c>
      <c r="AL37" s="1">
        <f t="shared" si="201"/>
        <v>521.5295927</v>
      </c>
      <c r="AN37" s="1">
        <f t="shared" si="202"/>
        <v>537.1754805</v>
      </c>
      <c r="AP37" s="1">
        <f t="shared" si="203"/>
        <v>553.2907449</v>
      </c>
      <c r="AR37" s="1">
        <f t="shared" si="204"/>
        <v>569.8894673</v>
      </c>
      <c r="AT37" s="1">
        <f t="shared" si="205"/>
        <v>586.9861513</v>
      </c>
      <c r="AV37" s="1">
        <f t="shared" si="206"/>
        <v>604.5957358</v>
      </c>
      <c r="AX37" s="1">
        <f t="shared" si="207"/>
        <v>622.7336079</v>
      </c>
      <c r="AZ37" s="1">
        <f t="shared" si="208"/>
        <v>641.4156161</v>
      </c>
      <c r="BB37" s="1">
        <f t="shared" si="209"/>
        <v>660.6580846</v>
      </c>
      <c r="BD37" s="1">
        <f t="shared" si="210"/>
        <v>680.4778271</v>
      </c>
      <c r="BF37" s="1">
        <f t="shared" si="211"/>
        <v>700.892162</v>
      </c>
      <c r="BH37" s="1">
        <f t="shared" si="212"/>
        <v>721.9189268</v>
      </c>
      <c r="BJ37" s="1">
        <f t="shared" si="213"/>
        <v>743.5764946</v>
      </c>
      <c r="BL37" s="1">
        <f t="shared" si="214"/>
        <v>765.8837895</v>
      </c>
      <c r="BN37" s="1">
        <f t="shared" si="215"/>
        <v>788.8603031</v>
      </c>
      <c r="BP37" s="1">
        <f t="shared" si="216"/>
        <v>812.5261122</v>
      </c>
      <c r="BR37" s="1">
        <f t="shared" si="217"/>
        <v>836.9018956</v>
      </c>
      <c r="BT37" s="1">
        <f t="shared" si="218"/>
        <v>862.0089525</v>
      </c>
      <c r="BV37" s="1">
        <f t="shared" si="219"/>
        <v>887.869221</v>
      </c>
      <c r="BX37" s="1">
        <f t="shared" si="220"/>
        <v>914.5052977</v>
      </c>
      <c r="BZ37" s="1">
        <f t="shared" si="221"/>
        <v>941.9404566</v>
      </c>
      <c r="CB37" s="1">
        <f t="shared" si="222"/>
        <v>970.1986703</v>
      </c>
      <c r="CD37" s="1">
        <f t="shared" si="223"/>
        <v>999.3046304</v>
      </c>
      <c r="CF37" s="1">
        <f t="shared" si="224"/>
        <v>1029.283769</v>
      </c>
      <c r="CH37" s="1">
        <f t="shared" si="225"/>
        <v>1060.162282</v>
      </c>
      <c r="CJ37" s="1">
        <f t="shared" si="226"/>
        <v>1091.967151</v>
      </c>
      <c r="CL37" s="1">
        <f t="shared" si="227"/>
        <v>1124.726165</v>
      </c>
      <c r="CN37" s="1">
        <f t="shared" si="228"/>
        <v>1158.46795</v>
      </c>
      <c r="CP37" s="1">
        <f t="shared" si="229"/>
        <v>1193.221989</v>
      </c>
      <c r="CR37" s="1">
        <f t="shared" si="230"/>
        <v>1229.018649</v>
      </c>
      <c r="CT37" s="1">
        <f t="shared" si="231"/>
        <v>1265.889208</v>
      </c>
      <c r="CV37" s="1">
        <f t="shared" si="232"/>
        <v>1303.865884</v>
      </c>
      <c r="CX37" s="1">
        <f t="shared" si="233"/>
        <v>1342.981861</v>
      </c>
      <c r="CZ37" s="1">
        <f t="shared" si="234"/>
        <v>1383.271317</v>
      </c>
      <c r="DB37" s="1">
        <f t="shared" si="235"/>
        <v>1424.769456</v>
      </c>
      <c r="DD37" s="1">
        <f t="shared" si="236"/>
        <v>1467.51254</v>
      </c>
      <c r="DF37" s="1">
        <f t="shared" si="237"/>
        <v>1511.537916</v>
      </c>
      <c r="DH37" s="1">
        <f t="shared" si="238"/>
        <v>1556.884053</v>
      </c>
      <c r="DJ37" s="1">
        <f t="shared" si="239"/>
        <v>1603.590575</v>
      </c>
      <c r="DL37" s="1">
        <f t="shared" si="240"/>
        <v>1651.698292</v>
      </c>
      <c r="DN37" s="1">
        <f t="shared" si="241"/>
        <v>1701.249241</v>
      </c>
      <c r="DP37" s="1">
        <f t="shared" si="242"/>
        <v>1752.286718</v>
      </c>
      <c r="DR37" s="1">
        <f t="shared" si="243"/>
        <v>1804.85532</v>
      </c>
      <c r="DT37" s="1">
        <f t="shared" si="244"/>
        <v>1859.000979</v>
      </c>
      <c r="DV37" s="1">
        <f t="shared" si="245"/>
        <v>1914.771009</v>
      </c>
    </row>
    <row r="38" ht="12.75" customHeight="1">
      <c r="A38" t="s">
        <v>48</v>
      </c>
      <c r="D38" s="1">
        <v>4800.0</v>
      </c>
      <c r="H38" s="1">
        <f t="shared" si="186"/>
        <v>4944</v>
      </c>
      <c r="J38" s="1">
        <f t="shared" si="187"/>
        <v>5092.32</v>
      </c>
      <c r="L38" s="1">
        <f t="shared" si="188"/>
        <v>5245.0896</v>
      </c>
      <c r="N38" s="1">
        <f t="shared" si="189"/>
        <v>5402.442288</v>
      </c>
      <c r="P38" s="1">
        <f t="shared" si="190"/>
        <v>5564.515557</v>
      </c>
      <c r="R38" s="1">
        <f t="shared" si="191"/>
        <v>5731.451023</v>
      </c>
      <c r="T38" s="1">
        <f t="shared" si="192"/>
        <v>5903.394554</v>
      </c>
      <c r="V38" s="1">
        <f t="shared" si="193"/>
        <v>6080.496391</v>
      </c>
      <c r="X38" s="1">
        <f t="shared" si="194"/>
        <v>6262.911282</v>
      </c>
      <c r="Z38" s="1">
        <f t="shared" si="195"/>
        <v>6450.798621</v>
      </c>
      <c r="AB38" s="1">
        <f t="shared" si="196"/>
        <v>6644.322579</v>
      </c>
      <c r="AD38" s="1">
        <f t="shared" si="197"/>
        <v>6843.652257</v>
      </c>
      <c r="AF38" s="1">
        <f t="shared" si="198"/>
        <v>7048.961825</v>
      </c>
      <c r="AH38" s="1">
        <f t="shared" si="199"/>
        <v>7260.430679</v>
      </c>
      <c r="AJ38" s="1">
        <f t="shared" si="200"/>
        <v>7478.2436</v>
      </c>
      <c r="AL38" s="1">
        <f t="shared" si="201"/>
        <v>7702.590908</v>
      </c>
      <c r="AN38" s="1">
        <f t="shared" si="202"/>
        <v>7933.668635</v>
      </c>
      <c r="AP38" s="1">
        <f t="shared" si="203"/>
        <v>8171.678694</v>
      </c>
      <c r="AR38" s="1">
        <f t="shared" si="204"/>
        <v>8416.829055</v>
      </c>
      <c r="AT38" s="1">
        <f t="shared" si="205"/>
        <v>8669.333926</v>
      </c>
      <c r="AV38" s="1">
        <f t="shared" si="206"/>
        <v>8929.413944</v>
      </c>
      <c r="AX38" s="1">
        <f t="shared" si="207"/>
        <v>9197.296363</v>
      </c>
      <c r="AZ38" s="1">
        <f t="shared" si="208"/>
        <v>9473.215253</v>
      </c>
      <c r="BB38" s="1">
        <f t="shared" si="209"/>
        <v>9757.411711</v>
      </c>
      <c r="BD38" s="1">
        <f t="shared" si="210"/>
        <v>10050.13406</v>
      </c>
      <c r="BF38" s="1">
        <f t="shared" si="211"/>
        <v>10351.63808</v>
      </c>
      <c r="BH38" s="1">
        <f t="shared" si="212"/>
        <v>10662.18723</v>
      </c>
      <c r="BJ38" s="1">
        <f t="shared" si="213"/>
        <v>10982.05284</v>
      </c>
      <c r="BL38" s="1">
        <f t="shared" si="214"/>
        <v>11311.51443</v>
      </c>
      <c r="BN38" s="1">
        <f t="shared" si="215"/>
        <v>11650.85986</v>
      </c>
      <c r="BP38" s="1">
        <f t="shared" si="216"/>
        <v>12000.38566</v>
      </c>
      <c r="BR38" s="1">
        <f t="shared" si="217"/>
        <v>12360.39723</v>
      </c>
      <c r="BT38" s="1">
        <f t="shared" si="218"/>
        <v>12731.20914</v>
      </c>
      <c r="BV38" s="1">
        <f t="shared" si="219"/>
        <v>13113.14542</v>
      </c>
      <c r="BX38" s="1">
        <f t="shared" si="220"/>
        <v>13506.53978</v>
      </c>
      <c r="BZ38" s="1">
        <f t="shared" si="221"/>
        <v>13911.73597</v>
      </c>
      <c r="CB38" s="1">
        <f t="shared" si="222"/>
        <v>14329.08805</v>
      </c>
      <c r="CD38" s="1">
        <f t="shared" si="223"/>
        <v>14758.9607</v>
      </c>
      <c r="CF38" s="1">
        <f t="shared" si="224"/>
        <v>15201.72952</v>
      </c>
      <c r="CH38" s="1">
        <f t="shared" si="225"/>
        <v>15657.7814</v>
      </c>
      <c r="CJ38" s="1">
        <f t="shared" si="226"/>
        <v>16127.51484</v>
      </c>
      <c r="CL38" s="1">
        <f t="shared" si="227"/>
        <v>16611.34029</v>
      </c>
      <c r="CN38" s="1">
        <f t="shared" si="228"/>
        <v>17109.6805</v>
      </c>
      <c r="CP38" s="1">
        <f t="shared" si="229"/>
        <v>17622.97091</v>
      </c>
      <c r="CR38" s="1">
        <f t="shared" si="230"/>
        <v>18151.66004</v>
      </c>
      <c r="CT38" s="1">
        <f t="shared" si="231"/>
        <v>18696.20984</v>
      </c>
      <c r="CV38" s="1">
        <f t="shared" si="232"/>
        <v>19257.09614</v>
      </c>
      <c r="CX38" s="1">
        <f t="shared" si="233"/>
        <v>19834.80902</v>
      </c>
      <c r="CZ38" s="1">
        <f t="shared" si="234"/>
        <v>20429.85329</v>
      </c>
      <c r="DB38" s="1">
        <f t="shared" si="235"/>
        <v>21042.74889</v>
      </c>
      <c r="DD38" s="1">
        <f t="shared" si="236"/>
        <v>21674.03136</v>
      </c>
      <c r="DF38" s="1">
        <f t="shared" si="237"/>
        <v>22324.2523</v>
      </c>
      <c r="DH38" s="1">
        <f t="shared" si="238"/>
        <v>22993.97987</v>
      </c>
      <c r="DJ38" s="1">
        <f t="shared" si="239"/>
        <v>23683.79926</v>
      </c>
      <c r="DL38" s="1">
        <f t="shared" si="240"/>
        <v>24394.31324</v>
      </c>
      <c r="DN38" s="1">
        <f t="shared" si="241"/>
        <v>25126.14264</v>
      </c>
      <c r="DP38" s="1">
        <f t="shared" si="242"/>
        <v>25879.92692</v>
      </c>
      <c r="DR38" s="1">
        <f t="shared" si="243"/>
        <v>26656.32472</v>
      </c>
      <c r="DT38" s="1">
        <f t="shared" si="244"/>
        <v>27456.01447</v>
      </c>
      <c r="DV38" s="1">
        <f t="shared" si="245"/>
        <v>28279.6949</v>
      </c>
    </row>
    <row r="39" ht="12.75" customHeight="1">
      <c r="A39" t="s">
        <v>51</v>
      </c>
      <c r="D39" s="1">
        <v>2000.0</v>
      </c>
      <c r="H39" s="1">
        <f t="shared" si="186"/>
        <v>2060</v>
      </c>
      <c r="J39" s="1">
        <f t="shared" si="187"/>
        <v>2121.8</v>
      </c>
      <c r="L39" s="1">
        <f t="shared" si="188"/>
        <v>2185.454</v>
      </c>
      <c r="N39" s="1">
        <f t="shared" si="189"/>
        <v>2251.01762</v>
      </c>
      <c r="P39" s="1">
        <f t="shared" si="190"/>
        <v>2318.548149</v>
      </c>
      <c r="R39" s="1">
        <f t="shared" si="191"/>
        <v>2388.104593</v>
      </c>
      <c r="T39" s="1">
        <f t="shared" si="192"/>
        <v>2459.747731</v>
      </c>
      <c r="V39" s="1">
        <f t="shared" si="193"/>
        <v>2533.540163</v>
      </c>
      <c r="X39" s="1">
        <f t="shared" si="194"/>
        <v>2609.546368</v>
      </c>
      <c r="Z39" s="1">
        <f t="shared" si="195"/>
        <v>2687.832759</v>
      </c>
      <c r="AB39" s="1">
        <f t="shared" si="196"/>
        <v>2768.467741</v>
      </c>
      <c r="AD39" s="1">
        <f t="shared" si="197"/>
        <v>2851.521774</v>
      </c>
      <c r="AF39" s="1">
        <f t="shared" si="198"/>
        <v>2937.067427</v>
      </c>
      <c r="AH39" s="1">
        <f t="shared" si="199"/>
        <v>3025.17945</v>
      </c>
      <c r="AJ39" s="1">
        <f t="shared" si="200"/>
        <v>3115.934833</v>
      </c>
      <c r="AL39" s="1">
        <f t="shared" si="201"/>
        <v>3209.412878</v>
      </c>
      <c r="AN39" s="1">
        <f t="shared" si="202"/>
        <v>3305.695265</v>
      </c>
      <c r="AP39" s="1">
        <f t="shared" si="203"/>
        <v>3404.866122</v>
      </c>
      <c r="AR39" s="1">
        <f t="shared" si="204"/>
        <v>3507.012106</v>
      </c>
      <c r="AT39" s="1">
        <f t="shared" si="205"/>
        <v>3612.222469</v>
      </c>
      <c r="AV39" s="1">
        <f t="shared" si="206"/>
        <v>3720.589143</v>
      </c>
      <c r="AX39" s="1">
        <f t="shared" si="207"/>
        <v>3832.206818</v>
      </c>
      <c r="AZ39" s="1">
        <f t="shared" si="208"/>
        <v>3947.173022</v>
      </c>
      <c r="BB39" s="1">
        <f t="shared" si="209"/>
        <v>4065.588213</v>
      </c>
      <c r="BD39" s="1">
        <f t="shared" si="210"/>
        <v>4187.555859</v>
      </c>
      <c r="BF39" s="1">
        <f t="shared" si="211"/>
        <v>4313.182535</v>
      </c>
      <c r="BH39" s="1">
        <f t="shared" si="212"/>
        <v>4442.578011</v>
      </c>
      <c r="BJ39" s="1">
        <f t="shared" si="213"/>
        <v>4575.855351</v>
      </c>
      <c r="BL39" s="1">
        <f t="shared" si="214"/>
        <v>4713.131012</v>
      </c>
      <c r="BN39" s="1">
        <f t="shared" si="215"/>
        <v>4854.524942</v>
      </c>
      <c r="BP39" s="1">
        <f t="shared" si="216"/>
        <v>5000.160691</v>
      </c>
      <c r="BR39" s="1">
        <f t="shared" si="217"/>
        <v>5150.165511</v>
      </c>
      <c r="BT39" s="1">
        <f t="shared" si="218"/>
        <v>5304.670477</v>
      </c>
      <c r="BV39" s="1">
        <f t="shared" si="219"/>
        <v>5463.810591</v>
      </c>
      <c r="BX39" s="1">
        <f t="shared" si="220"/>
        <v>5627.724909</v>
      </c>
      <c r="BZ39" s="1">
        <f t="shared" si="221"/>
        <v>5796.556656</v>
      </c>
      <c r="CB39" s="1">
        <f t="shared" si="222"/>
        <v>5970.453356</v>
      </c>
      <c r="CD39" s="1">
        <f t="shared" si="223"/>
        <v>6149.566956</v>
      </c>
      <c r="CF39" s="1">
        <f t="shared" si="224"/>
        <v>6334.053965</v>
      </c>
      <c r="CH39" s="1">
        <f t="shared" si="225"/>
        <v>6524.075584</v>
      </c>
      <c r="CJ39" s="1">
        <f t="shared" si="226"/>
        <v>6719.797852</v>
      </c>
      <c r="CL39" s="1">
        <f t="shared" si="227"/>
        <v>6921.391787</v>
      </c>
      <c r="CN39" s="1">
        <f t="shared" si="228"/>
        <v>7129.033541</v>
      </c>
      <c r="CP39" s="1">
        <f t="shared" si="229"/>
        <v>7342.904547</v>
      </c>
      <c r="CR39" s="1">
        <f t="shared" si="230"/>
        <v>7563.191683</v>
      </c>
      <c r="CT39" s="1">
        <f t="shared" si="231"/>
        <v>7790.087434</v>
      </c>
      <c r="CV39" s="1">
        <f t="shared" si="232"/>
        <v>8023.790057</v>
      </c>
      <c r="CX39" s="1">
        <f t="shared" si="233"/>
        <v>8264.503759</v>
      </c>
      <c r="CZ39" s="1">
        <f t="shared" si="234"/>
        <v>8512.438871</v>
      </c>
      <c r="DB39" s="1">
        <f t="shared" si="235"/>
        <v>8767.812037</v>
      </c>
      <c r="DD39" s="1">
        <f t="shared" si="236"/>
        <v>9030.846399</v>
      </c>
      <c r="DF39" s="1">
        <f t="shared" si="237"/>
        <v>9301.77179</v>
      </c>
      <c r="DH39" s="1">
        <f t="shared" si="238"/>
        <v>9580.824944</v>
      </c>
      <c r="DJ39" s="1">
        <f t="shared" si="239"/>
        <v>9868.249693</v>
      </c>
      <c r="DL39" s="1">
        <f t="shared" si="240"/>
        <v>10164.29718</v>
      </c>
      <c r="DN39" s="1">
        <f t="shared" si="241"/>
        <v>10469.2261</v>
      </c>
      <c r="DP39" s="1">
        <f t="shared" si="242"/>
        <v>10783.30288</v>
      </c>
      <c r="DR39" s="1">
        <f t="shared" si="243"/>
        <v>11106.80197</v>
      </c>
      <c r="DT39" s="1">
        <f t="shared" si="244"/>
        <v>11440.00603</v>
      </c>
      <c r="DV39" s="1">
        <f t="shared" si="245"/>
        <v>11783.20621</v>
      </c>
    </row>
    <row r="40" ht="12.75" customHeight="1">
      <c r="A40" t="s">
        <v>52</v>
      </c>
      <c r="D40" s="1">
        <v>11000.0</v>
      </c>
      <c r="H40" s="1">
        <f t="shared" si="186"/>
        <v>11330</v>
      </c>
      <c r="J40" s="1">
        <f t="shared" si="187"/>
        <v>11669.9</v>
      </c>
      <c r="L40" s="1">
        <f t="shared" si="188"/>
        <v>12019.997</v>
      </c>
      <c r="N40" s="1">
        <f t="shared" si="189"/>
        <v>12380.59691</v>
      </c>
      <c r="P40" s="1">
        <f t="shared" si="190"/>
        <v>12752.01482</v>
      </c>
      <c r="R40" s="1">
        <f t="shared" si="191"/>
        <v>13134.57526</v>
      </c>
      <c r="T40" s="1">
        <f t="shared" si="192"/>
        <v>13528.61252</v>
      </c>
      <c r="V40" s="1">
        <f t="shared" si="193"/>
        <v>13934.4709</v>
      </c>
      <c r="X40" s="1">
        <f t="shared" si="194"/>
        <v>14352.50502</v>
      </c>
      <c r="Z40" s="1">
        <f t="shared" si="195"/>
        <v>14783.08017</v>
      </c>
      <c r="AB40" s="1">
        <f t="shared" si="196"/>
        <v>15226.57258</v>
      </c>
      <c r="AD40" s="1">
        <f t="shared" si="197"/>
        <v>15683.36976</v>
      </c>
      <c r="AF40" s="1">
        <f t="shared" si="198"/>
        <v>16153.87085</v>
      </c>
      <c r="AH40" s="1">
        <f t="shared" si="199"/>
        <v>16638.48697</v>
      </c>
      <c r="AJ40" s="1">
        <f t="shared" si="200"/>
        <v>17137.64158</v>
      </c>
      <c r="AL40" s="1">
        <f t="shared" si="201"/>
        <v>17651.77083</v>
      </c>
      <c r="AN40" s="1">
        <f t="shared" si="202"/>
        <v>18181.32395</v>
      </c>
      <c r="AP40" s="1">
        <f t="shared" si="203"/>
        <v>18726.76367</v>
      </c>
      <c r="AR40" s="1">
        <f t="shared" si="204"/>
        <v>19288.56658</v>
      </c>
      <c r="AT40" s="1">
        <f t="shared" si="205"/>
        <v>19867.22358</v>
      </c>
      <c r="AV40" s="1">
        <f t="shared" si="206"/>
        <v>20463.24029</v>
      </c>
      <c r="AX40" s="1">
        <f t="shared" si="207"/>
        <v>21077.1375</v>
      </c>
      <c r="AZ40" s="1">
        <f t="shared" si="208"/>
        <v>21709.45162</v>
      </c>
      <c r="BB40" s="1">
        <f t="shared" si="209"/>
        <v>22360.73517</v>
      </c>
      <c r="BD40" s="1">
        <f t="shared" si="210"/>
        <v>23031.55723</v>
      </c>
      <c r="BF40" s="1">
        <f t="shared" si="211"/>
        <v>23722.50394</v>
      </c>
      <c r="BH40" s="1">
        <f t="shared" si="212"/>
        <v>24434.17906</v>
      </c>
      <c r="BJ40" s="1">
        <f t="shared" si="213"/>
        <v>25167.20443</v>
      </c>
      <c r="BL40" s="1">
        <f t="shared" si="214"/>
        <v>25922.22057</v>
      </c>
      <c r="BN40" s="1">
        <f t="shared" si="215"/>
        <v>26699.88718</v>
      </c>
      <c r="BP40" s="1">
        <f t="shared" si="216"/>
        <v>27500.8838</v>
      </c>
      <c r="BR40" s="1">
        <f t="shared" si="217"/>
        <v>28325.91031</v>
      </c>
      <c r="BT40" s="1">
        <f t="shared" si="218"/>
        <v>29175.68762</v>
      </c>
      <c r="BV40" s="1">
        <f t="shared" si="219"/>
        <v>30050.95825</v>
      </c>
      <c r="BX40" s="1">
        <f t="shared" si="220"/>
        <v>30952.487</v>
      </c>
      <c r="BZ40" s="1">
        <f t="shared" si="221"/>
        <v>31881.06161</v>
      </c>
      <c r="CB40" s="1">
        <f t="shared" si="222"/>
        <v>32837.49346</v>
      </c>
      <c r="CD40" s="1">
        <f t="shared" si="223"/>
        <v>33822.61826</v>
      </c>
      <c r="CF40" s="1">
        <f t="shared" si="224"/>
        <v>34837.29681</v>
      </c>
      <c r="CH40" s="1">
        <f t="shared" si="225"/>
        <v>35882.41571</v>
      </c>
      <c r="CJ40" s="1">
        <f t="shared" si="226"/>
        <v>36958.88818</v>
      </c>
      <c r="CL40" s="1">
        <f t="shared" si="227"/>
        <v>38067.65483</v>
      </c>
      <c r="CN40" s="1">
        <f t="shared" si="228"/>
        <v>39209.68447</v>
      </c>
      <c r="CP40" s="1">
        <f t="shared" si="229"/>
        <v>40385.97501</v>
      </c>
      <c r="CR40" s="1">
        <f t="shared" si="230"/>
        <v>41597.55426</v>
      </c>
      <c r="CT40" s="1">
        <f t="shared" si="231"/>
        <v>42845.48089</v>
      </c>
      <c r="CV40" s="1">
        <f t="shared" si="232"/>
        <v>44130.84531</v>
      </c>
      <c r="CX40" s="1">
        <f t="shared" si="233"/>
        <v>45454.77067</v>
      </c>
      <c r="CZ40" s="1">
        <f t="shared" si="234"/>
        <v>46818.41379</v>
      </c>
      <c r="DB40" s="1">
        <f t="shared" si="235"/>
        <v>48222.96621</v>
      </c>
      <c r="DD40" s="1">
        <f t="shared" si="236"/>
        <v>49669.65519</v>
      </c>
      <c r="DF40" s="1">
        <f t="shared" si="237"/>
        <v>51159.74485</v>
      </c>
      <c r="DH40" s="1">
        <f t="shared" si="238"/>
        <v>52694.53719</v>
      </c>
      <c r="DJ40" s="1">
        <f t="shared" si="239"/>
        <v>54275.37331</v>
      </c>
      <c r="DL40" s="1">
        <f t="shared" si="240"/>
        <v>55903.63451</v>
      </c>
      <c r="DN40" s="1">
        <f t="shared" si="241"/>
        <v>57580.74354</v>
      </c>
      <c r="DP40" s="1">
        <f t="shared" si="242"/>
        <v>59308.16585</v>
      </c>
      <c r="DR40" s="1">
        <f t="shared" si="243"/>
        <v>61087.41083</v>
      </c>
      <c r="DT40" s="1">
        <f t="shared" si="244"/>
        <v>62920.03315</v>
      </c>
      <c r="DV40" s="1">
        <f t="shared" si="245"/>
        <v>64807.63414</v>
      </c>
    </row>
    <row r="41" ht="12.75" customHeight="1">
      <c r="A41" t="s">
        <v>53</v>
      </c>
      <c r="D41" s="1">
        <v>600.0</v>
      </c>
      <c r="H41" s="1">
        <f t="shared" si="186"/>
        <v>618</v>
      </c>
      <c r="J41" s="1">
        <f t="shared" si="187"/>
        <v>636.54</v>
      </c>
      <c r="L41" s="1">
        <f t="shared" si="188"/>
        <v>655.6362</v>
      </c>
      <c r="N41" s="1">
        <f t="shared" si="189"/>
        <v>675.305286</v>
      </c>
      <c r="P41" s="1">
        <f t="shared" si="190"/>
        <v>695.5644446</v>
      </c>
      <c r="R41" s="1">
        <f t="shared" si="191"/>
        <v>716.4313779</v>
      </c>
      <c r="T41" s="1">
        <f t="shared" si="192"/>
        <v>737.9243193</v>
      </c>
      <c r="V41" s="1">
        <f t="shared" si="193"/>
        <v>760.0620488</v>
      </c>
      <c r="X41" s="1">
        <f t="shared" si="194"/>
        <v>782.8639103</v>
      </c>
      <c r="Z41" s="1">
        <f t="shared" si="195"/>
        <v>806.3498276</v>
      </c>
      <c r="AB41" s="1">
        <f t="shared" si="196"/>
        <v>830.5403224</v>
      </c>
      <c r="AD41" s="1">
        <f t="shared" si="197"/>
        <v>855.4565321</v>
      </c>
      <c r="AF41" s="1">
        <f t="shared" si="198"/>
        <v>881.1202281</v>
      </c>
      <c r="AH41" s="1">
        <f t="shared" si="199"/>
        <v>907.5538349</v>
      </c>
      <c r="AJ41" s="1">
        <f t="shared" si="200"/>
        <v>934.78045</v>
      </c>
      <c r="AL41" s="1">
        <f t="shared" si="201"/>
        <v>962.8238635</v>
      </c>
      <c r="AN41" s="1">
        <f t="shared" si="202"/>
        <v>991.7085794</v>
      </c>
      <c r="AP41" s="1">
        <f t="shared" si="203"/>
        <v>1021.459837</v>
      </c>
      <c r="AR41" s="1">
        <f t="shared" si="204"/>
        <v>1052.103632</v>
      </c>
      <c r="AT41" s="1">
        <f t="shared" si="205"/>
        <v>1083.666741</v>
      </c>
      <c r="AV41" s="1">
        <f t="shared" si="206"/>
        <v>1116.176743</v>
      </c>
      <c r="AX41" s="1">
        <f t="shared" si="207"/>
        <v>1149.662045</v>
      </c>
      <c r="AZ41" s="1">
        <f t="shared" si="208"/>
        <v>1184.151907</v>
      </c>
      <c r="BB41" s="1">
        <f t="shared" si="209"/>
        <v>1219.676464</v>
      </c>
      <c r="BD41" s="1">
        <f t="shared" si="210"/>
        <v>1256.266758</v>
      </c>
      <c r="BF41" s="1">
        <f t="shared" si="211"/>
        <v>1293.954761</v>
      </c>
      <c r="BH41" s="1">
        <f t="shared" si="212"/>
        <v>1332.773403</v>
      </c>
      <c r="BJ41" s="1">
        <f t="shared" si="213"/>
        <v>1372.756605</v>
      </c>
      <c r="BL41" s="1">
        <f t="shared" si="214"/>
        <v>1413.939304</v>
      </c>
      <c r="BN41" s="1">
        <f t="shared" si="215"/>
        <v>1456.357483</v>
      </c>
      <c r="BP41" s="1">
        <f t="shared" si="216"/>
        <v>1500.048207</v>
      </c>
      <c r="BR41" s="1">
        <f t="shared" si="217"/>
        <v>1545.049653</v>
      </c>
      <c r="BT41" s="1">
        <f t="shared" si="218"/>
        <v>1591.401143</v>
      </c>
      <c r="BV41" s="1">
        <f t="shared" si="219"/>
        <v>1639.143177</v>
      </c>
      <c r="BX41" s="1">
        <f t="shared" si="220"/>
        <v>1688.317473</v>
      </c>
      <c r="BZ41" s="1">
        <f t="shared" si="221"/>
        <v>1738.966997</v>
      </c>
      <c r="CB41" s="1">
        <f t="shared" si="222"/>
        <v>1791.136007</v>
      </c>
      <c r="CD41" s="1">
        <f t="shared" si="223"/>
        <v>1844.870087</v>
      </c>
      <c r="CF41" s="1">
        <f t="shared" si="224"/>
        <v>1900.21619</v>
      </c>
      <c r="CH41" s="1">
        <f t="shared" si="225"/>
        <v>1957.222675</v>
      </c>
      <c r="CJ41" s="1">
        <f t="shared" si="226"/>
        <v>2015.939355</v>
      </c>
      <c r="CL41" s="1">
        <f t="shared" si="227"/>
        <v>2076.417536</v>
      </c>
      <c r="CN41" s="1">
        <f t="shared" si="228"/>
        <v>2138.710062</v>
      </c>
      <c r="CP41" s="1">
        <f t="shared" si="229"/>
        <v>2202.871364</v>
      </c>
      <c r="CR41" s="1">
        <f t="shared" si="230"/>
        <v>2268.957505</v>
      </c>
      <c r="CT41" s="1">
        <f t="shared" si="231"/>
        <v>2337.02623</v>
      </c>
      <c r="CV41" s="1">
        <f t="shared" si="232"/>
        <v>2407.137017</v>
      </c>
      <c r="CX41" s="1">
        <f t="shared" si="233"/>
        <v>2479.351128</v>
      </c>
      <c r="CZ41" s="1">
        <f t="shared" si="234"/>
        <v>2553.731661</v>
      </c>
      <c r="DB41" s="1">
        <f t="shared" si="235"/>
        <v>2630.343611</v>
      </c>
      <c r="DD41" s="1">
        <f t="shared" si="236"/>
        <v>2709.25392</v>
      </c>
      <c r="DF41" s="1">
        <f t="shared" si="237"/>
        <v>2790.531537</v>
      </c>
      <c r="DH41" s="1">
        <f t="shared" si="238"/>
        <v>2874.247483</v>
      </c>
      <c r="DJ41" s="1">
        <f t="shared" si="239"/>
        <v>2960.474908</v>
      </c>
      <c r="DL41" s="1">
        <f t="shared" si="240"/>
        <v>3049.289155</v>
      </c>
      <c r="DN41" s="1">
        <f t="shared" si="241"/>
        <v>3140.76783</v>
      </c>
      <c r="DP41" s="1">
        <f t="shared" si="242"/>
        <v>3234.990865</v>
      </c>
      <c r="DR41" s="1">
        <f t="shared" si="243"/>
        <v>3332.04059</v>
      </c>
      <c r="DT41" s="1">
        <f t="shared" si="244"/>
        <v>3432.001808</v>
      </c>
      <c r="DV41" s="1">
        <f t="shared" si="245"/>
        <v>3534.961862</v>
      </c>
    </row>
    <row r="42" ht="12.75" customHeight="1">
      <c r="A42" t="s">
        <v>54</v>
      </c>
      <c r="D42" s="1">
        <v>10000.0</v>
      </c>
      <c r="H42" s="1">
        <f t="shared" si="186"/>
        <v>10300</v>
      </c>
      <c r="J42" s="1">
        <f t="shared" si="187"/>
        <v>10609</v>
      </c>
      <c r="L42" s="1">
        <f t="shared" si="188"/>
        <v>10927.27</v>
      </c>
      <c r="N42" s="1">
        <f t="shared" si="189"/>
        <v>11255.0881</v>
      </c>
      <c r="P42" s="1">
        <f t="shared" si="190"/>
        <v>11592.74074</v>
      </c>
      <c r="R42" s="1">
        <f t="shared" si="191"/>
        <v>11940.52297</v>
      </c>
      <c r="T42" s="1">
        <f t="shared" si="192"/>
        <v>12298.73865</v>
      </c>
      <c r="V42" s="1">
        <f t="shared" si="193"/>
        <v>12667.70081</v>
      </c>
      <c r="X42" s="1">
        <f t="shared" si="194"/>
        <v>13047.73184</v>
      </c>
      <c r="Z42" s="1">
        <f t="shared" si="195"/>
        <v>13439.16379</v>
      </c>
      <c r="AB42" s="1">
        <f t="shared" si="196"/>
        <v>13842.33871</v>
      </c>
      <c r="AD42" s="1">
        <f t="shared" si="197"/>
        <v>14257.60887</v>
      </c>
      <c r="AF42" s="1">
        <f t="shared" si="198"/>
        <v>14685.33713</v>
      </c>
      <c r="AH42" s="1">
        <f t="shared" si="199"/>
        <v>15125.89725</v>
      </c>
      <c r="AJ42" s="1">
        <f t="shared" si="200"/>
        <v>15579.67417</v>
      </c>
      <c r="AL42" s="1">
        <f t="shared" si="201"/>
        <v>16047.06439</v>
      </c>
      <c r="AN42" s="1">
        <f t="shared" si="202"/>
        <v>16528.47632</v>
      </c>
      <c r="AP42" s="1">
        <f t="shared" si="203"/>
        <v>17024.33061</v>
      </c>
      <c r="AR42" s="1">
        <f t="shared" si="204"/>
        <v>17535.06053</v>
      </c>
      <c r="AT42" s="1">
        <f t="shared" si="205"/>
        <v>18061.11235</v>
      </c>
      <c r="AV42" s="1">
        <f t="shared" si="206"/>
        <v>18602.94572</v>
      </c>
      <c r="AX42" s="1">
        <f t="shared" si="207"/>
        <v>19161.03409</v>
      </c>
      <c r="AZ42" s="1">
        <f t="shared" si="208"/>
        <v>19735.86511</v>
      </c>
      <c r="BB42" s="1">
        <f t="shared" si="209"/>
        <v>20327.94106</v>
      </c>
      <c r="BD42" s="1">
        <f t="shared" si="210"/>
        <v>20937.7793</v>
      </c>
      <c r="BF42" s="1">
        <f t="shared" si="211"/>
        <v>21565.91268</v>
      </c>
      <c r="BH42" s="1">
        <f t="shared" si="212"/>
        <v>22212.89006</v>
      </c>
      <c r="BJ42" s="1">
        <f t="shared" si="213"/>
        <v>22879.27676</v>
      </c>
      <c r="BL42" s="1">
        <f t="shared" si="214"/>
        <v>23565.65506</v>
      </c>
      <c r="BN42" s="1">
        <f t="shared" si="215"/>
        <v>24272.62471</v>
      </c>
      <c r="BP42" s="1">
        <f t="shared" si="216"/>
        <v>25000.80345</v>
      </c>
      <c r="BR42" s="1">
        <f t="shared" si="217"/>
        <v>25750.82756</v>
      </c>
      <c r="BT42" s="1">
        <f t="shared" si="218"/>
        <v>26523.35238</v>
      </c>
      <c r="BV42" s="1">
        <f t="shared" si="219"/>
        <v>27319.05296</v>
      </c>
      <c r="BX42" s="1">
        <f t="shared" si="220"/>
        <v>28138.62454</v>
      </c>
      <c r="BZ42" s="1">
        <f t="shared" si="221"/>
        <v>28982.78328</v>
      </c>
      <c r="CB42" s="1">
        <f t="shared" si="222"/>
        <v>29852.26678</v>
      </c>
      <c r="CD42" s="1">
        <f t="shared" si="223"/>
        <v>30747.83478</v>
      </c>
      <c r="CF42" s="1">
        <f t="shared" si="224"/>
        <v>31670.26983</v>
      </c>
      <c r="CH42" s="1">
        <f t="shared" si="225"/>
        <v>32620.37792</v>
      </c>
      <c r="CJ42" s="1">
        <f t="shared" si="226"/>
        <v>33598.98926</v>
      </c>
      <c r="CL42" s="1">
        <f t="shared" si="227"/>
        <v>34606.95894</v>
      </c>
      <c r="CN42" s="1">
        <f t="shared" si="228"/>
        <v>35645.1677</v>
      </c>
      <c r="CP42" s="1">
        <f t="shared" si="229"/>
        <v>36714.52273</v>
      </c>
      <c r="CR42" s="1">
        <f t="shared" si="230"/>
        <v>37815.95842</v>
      </c>
      <c r="CT42" s="1">
        <f t="shared" si="231"/>
        <v>38950.43717</v>
      </c>
      <c r="CV42" s="1">
        <f t="shared" si="232"/>
        <v>40118.95028</v>
      </c>
      <c r="CX42" s="1">
        <f t="shared" si="233"/>
        <v>41322.51879</v>
      </c>
      <c r="CZ42" s="1">
        <f t="shared" si="234"/>
        <v>42562.19436</v>
      </c>
      <c r="DB42" s="1">
        <f t="shared" si="235"/>
        <v>43839.06019</v>
      </c>
      <c r="DD42" s="1">
        <f t="shared" si="236"/>
        <v>45154.23199</v>
      </c>
      <c r="DF42" s="1">
        <f t="shared" si="237"/>
        <v>46508.85895</v>
      </c>
      <c r="DH42" s="1">
        <f t="shared" si="238"/>
        <v>47904.12472</v>
      </c>
      <c r="DJ42" s="1">
        <f t="shared" si="239"/>
        <v>49341.24846</v>
      </c>
      <c r="DL42" s="1">
        <f t="shared" si="240"/>
        <v>50821.48592</v>
      </c>
      <c r="DN42" s="1">
        <f t="shared" si="241"/>
        <v>52346.13049</v>
      </c>
      <c r="DP42" s="1">
        <f t="shared" si="242"/>
        <v>53916.51441</v>
      </c>
      <c r="DR42" s="1">
        <f t="shared" si="243"/>
        <v>55534.00984</v>
      </c>
      <c r="DT42" s="1">
        <f t="shared" si="244"/>
        <v>57200.03014</v>
      </c>
      <c r="DV42" s="1">
        <f t="shared" si="245"/>
        <v>58916.03104</v>
      </c>
    </row>
    <row r="43" ht="12.75" customHeight="1">
      <c r="A43" t="s">
        <v>55</v>
      </c>
      <c r="D43" s="1">
        <v>7000.0</v>
      </c>
      <c r="H43" s="1">
        <f t="shared" si="186"/>
        <v>7210</v>
      </c>
      <c r="J43" s="1">
        <f t="shared" si="187"/>
        <v>7426.3</v>
      </c>
      <c r="L43" s="1">
        <f t="shared" si="188"/>
        <v>7649.089</v>
      </c>
      <c r="N43" s="1">
        <f t="shared" si="189"/>
        <v>7878.56167</v>
      </c>
      <c r="P43" s="1">
        <f t="shared" si="190"/>
        <v>8114.91852</v>
      </c>
      <c r="R43" s="1">
        <f t="shared" si="191"/>
        <v>8358.366076</v>
      </c>
      <c r="T43" s="1">
        <f t="shared" si="192"/>
        <v>8609.117058</v>
      </c>
      <c r="V43" s="1">
        <f t="shared" si="193"/>
        <v>8867.39057</v>
      </c>
      <c r="X43" s="1">
        <f t="shared" si="194"/>
        <v>9133.412287</v>
      </c>
      <c r="Z43" s="1">
        <f t="shared" si="195"/>
        <v>9407.414655</v>
      </c>
      <c r="AB43" s="1">
        <f t="shared" si="196"/>
        <v>9689.637095</v>
      </c>
      <c r="AD43" s="1">
        <f t="shared" si="197"/>
        <v>9980.326208</v>
      </c>
      <c r="AF43" s="1">
        <f t="shared" si="198"/>
        <v>10279.73599</v>
      </c>
      <c r="AH43" s="1">
        <f t="shared" si="199"/>
        <v>10588.12807</v>
      </c>
      <c r="AJ43" s="1">
        <f t="shared" si="200"/>
        <v>10905.77192</v>
      </c>
      <c r="AL43" s="1">
        <f t="shared" si="201"/>
        <v>11232.94507</v>
      </c>
      <c r="AN43" s="1">
        <f t="shared" si="202"/>
        <v>11569.93343</v>
      </c>
      <c r="AP43" s="1">
        <f t="shared" si="203"/>
        <v>11917.03143</v>
      </c>
      <c r="AR43" s="1">
        <f t="shared" si="204"/>
        <v>12274.54237</v>
      </c>
      <c r="AT43" s="1">
        <f t="shared" si="205"/>
        <v>12642.77864</v>
      </c>
      <c r="AV43" s="1">
        <f t="shared" si="206"/>
        <v>13022.062</v>
      </c>
      <c r="AX43" s="1">
        <f t="shared" si="207"/>
        <v>13412.72386</v>
      </c>
      <c r="AZ43" s="1">
        <f t="shared" si="208"/>
        <v>13815.10558</v>
      </c>
      <c r="BB43" s="1">
        <f t="shared" si="209"/>
        <v>14229.55875</v>
      </c>
      <c r="BD43" s="1">
        <f t="shared" si="210"/>
        <v>14656.44551</v>
      </c>
      <c r="BF43" s="1">
        <f t="shared" si="211"/>
        <v>15096.13887</v>
      </c>
      <c r="BH43" s="1">
        <f t="shared" si="212"/>
        <v>15549.02304</v>
      </c>
      <c r="BJ43" s="1">
        <f t="shared" si="213"/>
        <v>16015.49373</v>
      </c>
      <c r="BL43" s="1">
        <f t="shared" si="214"/>
        <v>16495.95854</v>
      </c>
      <c r="BN43" s="1">
        <f t="shared" si="215"/>
        <v>16990.8373</v>
      </c>
      <c r="BP43" s="1">
        <f t="shared" si="216"/>
        <v>17500.56242</v>
      </c>
      <c r="BR43" s="1">
        <f t="shared" si="217"/>
        <v>18025.57929</v>
      </c>
      <c r="BT43" s="1">
        <f t="shared" si="218"/>
        <v>18566.34667</v>
      </c>
      <c r="BV43" s="1">
        <f t="shared" si="219"/>
        <v>19123.33707</v>
      </c>
      <c r="BX43" s="1">
        <f t="shared" si="220"/>
        <v>19697.03718</v>
      </c>
      <c r="BZ43" s="1">
        <f t="shared" si="221"/>
        <v>20287.9483</v>
      </c>
      <c r="CB43" s="1">
        <f t="shared" si="222"/>
        <v>20896.58674</v>
      </c>
      <c r="CD43" s="1">
        <f t="shared" si="223"/>
        <v>21523.48435</v>
      </c>
      <c r="CF43" s="1">
        <f t="shared" si="224"/>
        <v>22169.18888</v>
      </c>
      <c r="CH43" s="1">
        <f t="shared" si="225"/>
        <v>22834.26454</v>
      </c>
      <c r="CJ43" s="1">
        <f t="shared" si="226"/>
        <v>23519.29248</v>
      </c>
      <c r="CL43" s="1">
        <f t="shared" si="227"/>
        <v>24224.87125</v>
      </c>
      <c r="CN43" s="1">
        <f t="shared" si="228"/>
        <v>24951.61739</v>
      </c>
      <c r="CP43" s="1">
        <f t="shared" si="229"/>
        <v>25700.16591</v>
      </c>
      <c r="CR43" s="1">
        <f t="shared" si="230"/>
        <v>26471.17089</v>
      </c>
      <c r="CT43" s="1">
        <f t="shared" si="231"/>
        <v>27265.30602</v>
      </c>
      <c r="CV43" s="1">
        <f t="shared" si="232"/>
        <v>28083.2652</v>
      </c>
      <c r="CX43" s="1">
        <f t="shared" si="233"/>
        <v>28925.76315</v>
      </c>
      <c r="CZ43" s="1">
        <f t="shared" si="234"/>
        <v>29793.53605</v>
      </c>
      <c r="DB43" s="1">
        <f t="shared" si="235"/>
        <v>30687.34213</v>
      </c>
      <c r="DD43" s="1">
        <f t="shared" si="236"/>
        <v>31607.96239</v>
      </c>
      <c r="DF43" s="1">
        <f t="shared" si="237"/>
        <v>32556.20127</v>
      </c>
      <c r="DH43" s="1">
        <f t="shared" si="238"/>
        <v>33532.8873</v>
      </c>
      <c r="DJ43" s="1">
        <f t="shared" si="239"/>
        <v>34538.87392</v>
      </c>
      <c r="DL43" s="1">
        <f t="shared" si="240"/>
        <v>35575.04014</v>
      </c>
      <c r="DN43" s="1">
        <f t="shared" si="241"/>
        <v>36642.29135</v>
      </c>
      <c r="DP43" s="1">
        <f t="shared" si="242"/>
        <v>37741.56009</v>
      </c>
      <c r="DR43" s="1">
        <f t="shared" si="243"/>
        <v>38873.80689</v>
      </c>
      <c r="DT43" s="1">
        <f t="shared" si="244"/>
        <v>40040.0211</v>
      </c>
      <c r="DV43" s="1">
        <f t="shared" si="245"/>
        <v>41241.22173</v>
      </c>
    </row>
    <row r="44" ht="12.75" customHeight="1">
      <c r="A44" t="s">
        <v>57</v>
      </c>
      <c r="D44" s="1">
        <v>8000.0</v>
      </c>
      <c r="H44" s="1">
        <f t="shared" si="186"/>
        <v>8240</v>
      </c>
      <c r="J44" s="1">
        <f t="shared" si="187"/>
        <v>8487.2</v>
      </c>
      <c r="L44" s="1">
        <f t="shared" si="188"/>
        <v>8741.816</v>
      </c>
      <c r="N44" s="1">
        <f t="shared" si="189"/>
        <v>9004.07048</v>
      </c>
      <c r="P44" s="1">
        <f t="shared" si="190"/>
        <v>9274.192594</v>
      </c>
      <c r="R44" s="1">
        <f t="shared" si="191"/>
        <v>9552.418372</v>
      </c>
      <c r="T44" s="1">
        <f t="shared" si="192"/>
        <v>9838.990923</v>
      </c>
      <c r="V44" s="1">
        <f t="shared" si="193"/>
        <v>10134.16065</v>
      </c>
      <c r="X44" s="1">
        <f t="shared" si="194"/>
        <v>10438.18547</v>
      </c>
      <c r="Z44" s="1">
        <f t="shared" si="195"/>
        <v>10751.33103</v>
      </c>
      <c r="AB44" s="1">
        <f t="shared" si="196"/>
        <v>11073.87097</v>
      </c>
      <c r="AD44" s="1">
        <f t="shared" si="197"/>
        <v>11406.08709</v>
      </c>
      <c r="AF44" s="1">
        <f t="shared" si="198"/>
        <v>11748.26971</v>
      </c>
      <c r="AH44" s="1">
        <f t="shared" si="199"/>
        <v>12100.7178</v>
      </c>
      <c r="AJ44" s="1">
        <f t="shared" si="200"/>
        <v>12463.73933</v>
      </c>
      <c r="AL44" s="1">
        <f t="shared" si="201"/>
        <v>12837.65151</v>
      </c>
      <c r="AN44" s="1">
        <f t="shared" si="202"/>
        <v>13222.78106</v>
      </c>
      <c r="AP44" s="1">
        <f t="shared" si="203"/>
        <v>13619.46449</v>
      </c>
      <c r="AR44" s="1">
        <f t="shared" si="204"/>
        <v>14028.04842</v>
      </c>
      <c r="AT44" s="1">
        <f t="shared" si="205"/>
        <v>14448.88988</v>
      </c>
      <c r="AV44" s="1">
        <f t="shared" si="206"/>
        <v>14882.35657</v>
      </c>
      <c r="AX44" s="1">
        <f t="shared" si="207"/>
        <v>15328.82727</v>
      </c>
      <c r="AZ44" s="1">
        <f t="shared" si="208"/>
        <v>15788.69209</v>
      </c>
      <c r="BB44" s="1">
        <f t="shared" si="209"/>
        <v>16262.35285</v>
      </c>
      <c r="BD44" s="1">
        <f t="shared" si="210"/>
        <v>16750.22344</v>
      </c>
      <c r="BF44" s="1">
        <f t="shared" si="211"/>
        <v>17252.73014</v>
      </c>
      <c r="BH44" s="1">
        <f t="shared" si="212"/>
        <v>17770.31204</v>
      </c>
      <c r="BJ44" s="1">
        <f t="shared" si="213"/>
        <v>18303.42141</v>
      </c>
      <c r="BL44" s="1">
        <f t="shared" si="214"/>
        <v>18852.52405</v>
      </c>
      <c r="BN44" s="1">
        <f t="shared" si="215"/>
        <v>19418.09977</v>
      </c>
      <c r="BP44" s="1">
        <f t="shared" si="216"/>
        <v>20000.64276</v>
      </c>
      <c r="BR44" s="1">
        <f t="shared" si="217"/>
        <v>20600.66205</v>
      </c>
      <c r="BT44" s="1">
        <f t="shared" si="218"/>
        <v>21218.68191</v>
      </c>
      <c r="BV44" s="1">
        <f t="shared" si="219"/>
        <v>21855.24236</v>
      </c>
      <c r="BX44" s="1">
        <f t="shared" si="220"/>
        <v>22510.89963</v>
      </c>
      <c r="BZ44" s="1">
        <f t="shared" si="221"/>
        <v>23186.22662</v>
      </c>
      <c r="CB44" s="1">
        <f t="shared" si="222"/>
        <v>23881.81342</v>
      </c>
      <c r="CD44" s="1">
        <f t="shared" si="223"/>
        <v>24598.26783</v>
      </c>
      <c r="CF44" s="1">
        <f t="shared" si="224"/>
        <v>25336.21586</v>
      </c>
      <c r="CH44" s="1">
        <f t="shared" si="225"/>
        <v>26096.30234</v>
      </c>
      <c r="CJ44" s="1">
        <f t="shared" si="226"/>
        <v>26879.19141</v>
      </c>
      <c r="CL44" s="1">
        <f t="shared" si="227"/>
        <v>27685.56715</v>
      </c>
      <c r="CN44" s="1">
        <f t="shared" si="228"/>
        <v>28516.13416</v>
      </c>
      <c r="CP44" s="1">
        <f t="shared" si="229"/>
        <v>29371.61819</v>
      </c>
      <c r="CR44" s="1">
        <f t="shared" si="230"/>
        <v>30252.76673</v>
      </c>
      <c r="CT44" s="1">
        <f t="shared" si="231"/>
        <v>31160.34974</v>
      </c>
      <c r="CV44" s="1">
        <f t="shared" si="232"/>
        <v>32095.16023</v>
      </c>
      <c r="CX44" s="1">
        <f t="shared" si="233"/>
        <v>33058.01503</v>
      </c>
      <c r="CZ44" s="1">
        <f t="shared" si="234"/>
        <v>34049.75549</v>
      </c>
      <c r="DB44" s="1">
        <f t="shared" si="235"/>
        <v>35071.24815</v>
      </c>
      <c r="DD44" s="1">
        <f t="shared" si="236"/>
        <v>36123.38559</v>
      </c>
      <c r="DF44" s="1">
        <f t="shared" si="237"/>
        <v>37207.08716</v>
      </c>
      <c r="DH44" s="1">
        <f t="shared" si="238"/>
        <v>38323.29978</v>
      </c>
      <c r="DJ44" s="1">
        <f t="shared" si="239"/>
        <v>39472.99877</v>
      </c>
      <c r="DL44" s="1">
        <f t="shared" si="240"/>
        <v>40657.18873</v>
      </c>
      <c r="DN44" s="1">
        <f t="shared" si="241"/>
        <v>41876.9044</v>
      </c>
      <c r="DP44" s="1">
        <f t="shared" si="242"/>
        <v>43133.21153</v>
      </c>
      <c r="DR44" s="1">
        <f t="shared" si="243"/>
        <v>44427.20787</v>
      </c>
      <c r="DT44" s="1">
        <f t="shared" si="244"/>
        <v>45760.02411</v>
      </c>
      <c r="DV44" s="1">
        <f t="shared" si="245"/>
        <v>47132.82483</v>
      </c>
    </row>
    <row r="45" ht="12.75" customHeight="1">
      <c r="A45" t="s">
        <v>58</v>
      </c>
      <c r="D45" s="1">
        <v>3000.0</v>
      </c>
      <c r="H45" s="1">
        <f t="shared" si="186"/>
        <v>3090</v>
      </c>
      <c r="J45" s="1">
        <f t="shared" si="187"/>
        <v>3182.7</v>
      </c>
      <c r="L45" s="1">
        <f t="shared" si="188"/>
        <v>3278.181</v>
      </c>
      <c r="N45" s="1">
        <f t="shared" si="189"/>
        <v>3376.52643</v>
      </c>
      <c r="P45" s="1">
        <f t="shared" si="190"/>
        <v>3477.822223</v>
      </c>
      <c r="R45" s="1">
        <f t="shared" si="191"/>
        <v>3582.15689</v>
      </c>
      <c r="T45" s="1">
        <f t="shared" si="192"/>
        <v>3689.621596</v>
      </c>
      <c r="V45" s="1">
        <f t="shared" si="193"/>
        <v>3800.310244</v>
      </c>
      <c r="X45" s="1">
        <f t="shared" si="194"/>
        <v>3914.319551</v>
      </c>
      <c r="Z45" s="1">
        <f t="shared" si="195"/>
        <v>4031.749138</v>
      </c>
      <c r="AB45" s="1">
        <f t="shared" si="196"/>
        <v>4152.701612</v>
      </c>
      <c r="AD45" s="1">
        <f t="shared" si="197"/>
        <v>4277.282661</v>
      </c>
      <c r="AF45" s="1">
        <f t="shared" si="198"/>
        <v>4405.60114</v>
      </c>
      <c r="AH45" s="1">
        <f t="shared" si="199"/>
        <v>4537.769175</v>
      </c>
      <c r="AJ45" s="1">
        <f t="shared" si="200"/>
        <v>4673.90225</v>
      </c>
      <c r="AL45" s="1">
        <f t="shared" si="201"/>
        <v>4814.119317</v>
      </c>
      <c r="AN45" s="1">
        <f t="shared" si="202"/>
        <v>4958.542897</v>
      </c>
      <c r="AP45" s="1">
        <f t="shared" si="203"/>
        <v>5107.299184</v>
      </c>
      <c r="AR45" s="1">
        <f t="shared" si="204"/>
        <v>5260.518159</v>
      </c>
      <c r="AT45" s="1">
        <f t="shared" si="205"/>
        <v>5418.333704</v>
      </c>
      <c r="AV45" s="1">
        <f t="shared" si="206"/>
        <v>5580.883715</v>
      </c>
      <c r="AX45" s="1">
        <f t="shared" si="207"/>
        <v>5748.310227</v>
      </c>
      <c r="AZ45" s="1">
        <f t="shared" si="208"/>
        <v>5920.759533</v>
      </c>
      <c r="BB45" s="1">
        <f t="shared" si="209"/>
        <v>6098.382319</v>
      </c>
      <c r="BD45" s="1">
        <f t="shared" si="210"/>
        <v>6281.333789</v>
      </c>
      <c r="BF45" s="1">
        <f t="shared" si="211"/>
        <v>6469.773803</v>
      </c>
      <c r="BH45" s="1">
        <f t="shared" si="212"/>
        <v>6663.867017</v>
      </c>
      <c r="BJ45" s="1">
        <f t="shared" si="213"/>
        <v>6863.783027</v>
      </c>
      <c r="BL45" s="1">
        <f t="shared" si="214"/>
        <v>7069.696518</v>
      </c>
      <c r="BN45" s="1">
        <f t="shared" si="215"/>
        <v>7281.787414</v>
      </c>
      <c r="BP45" s="1">
        <f t="shared" si="216"/>
        <v>7500.241036</v>
      </c>
      <c r="BR45" s="1">
        <f t="shared" si="217"/>
        <v>7725.248267</v>
      </c>
      <c r="BT45" s="1">
        <f t="shared" si="218"/>
        <v>7957.005715</v>
      </c>
      <c r="BV45" s="1">
        <f t="shared" si="219"/>
        <v>8195.715887</v>
      </c>
      <c r="BX45" s="1">
        <f t="shared" si="220"/>
        <v>8441.587363</v>
      </c>
      <c r="BZ45" s="1">
        <f t="shared" si="221"/>
        <v>8694.834984</v>
      </c>
      <c r="CB45" s="1">
        <f t="shared" si="222"/>
        <v>8955.680034</v>
      </c>
      <c r="CD45" s="1">
        <f t="shared" si="223"/>
        <v>9224.350435</v>
      </c>
      <c r="CF45" s="1">
        <f t="shared" si="224"/>
        <v>9501.080948</v>
      </c>
      <c r="CH45" s="1">
        <f t="shared" si="225"/>
        <v>9786.113376</v>
      </c>
      <c r="CJ45" s="1">
        <f t="shared" si="226"/>
        <v>10079.69678</v>
      </c>
      <c r="CL45" s="1">
        <f t="shared" si="227"/>
        <v>10382.08768</v>
      </c>
      <c r="CN45" s="1">
        <f t="shared" si="228"/>
        <v>10693.55031</v>
      </c>
      <c r="CP45" s="1">
        <f t="shared" si="229"/>
        <v>11014.35682</v>
      </c>
      <c r="CR45" s="1">
        <f t="shared" si="230"/>
        <v>11344.78752</v>
      </c>
      <c r="CT45" s="1">
        <f t="shared" si="231"/>
        <v>11685.13115</v>
      </c>
      <c r="CV45" s="1">
        <f t="shared" si="232"/>
        <v>12035.68509</v>
      </c>
      <c r="CX45" s="1">
        <f t="shared" si="233"/>
        <v>12396.75564</v>
      </c>
      <c r="CZ45" s="1">
        <f t="shared" si="234"/>
        <v>12768.65831</v>
      </c>
      <c r="DB45" s="1">
        <f t="shared" si="235"/>
        <v>13151.71806</v>
      </c>
      <c r="DD45" s="1">
        <f t="shared" si="236"/>
        <v>13546.2696</v>
      </c>
      <c r="DF45" s="1">
        <f t="shared" si="237"/>
        <v>13952.65769</v>
      </c>
      <c r="DH45" s="1">
        <f t="shared" si="238"/>
        <v>14371.23742</v>
      </c>
      <c r="DJ45" s="1">
        <f t="shared" si="239"/>
        <v>14802.37454</v>
      </c>
      <c r="DL45" s="1">
        <f t="shared" si="240"/>
        <v>15246.44577</v>
      </c>
      <c r="DN45" s="1">
        <f t="shared" si="241"/>
        <v>15703.83915</v>
      </c>
      <c r="DP45" s="1">
        <f t="shared" si="242"/>
        <v>16174.95432</v>
      </c>
      <c r="DR45" s="1">
        <f t="shared" si="243"/>
        <v>16660.20295</v>
      </c>
      <c r="DT45" s="1">
        <f t="shared" si="244"/>
        <v>17160.00904</v>
      </c>
      <c r="DV45" s="1">
        <f t="shared" si="245"/>
        <v>17674.80931</v>
      </c>
    </row>
    <row r="46" ht="12.75" customHeight="1">
      <c r="A46" t="s">
        <v>59</v>
      </c>
      <c r="D46" s="1">
        <v>2900.0</v>
      </c>
      <c r="H46" s="1">
        <f t="shared" si="186"/>
        <v>2987</v>
      </c>
      <c r="J46" s="1">
        <f t="shared" si="187"/>
        <v>3076.61</v>
      </c>
      <c r="L46" s="1">
        <f t="shared" si="188"/>
        <v>3168.9083</v>
      </c>
      <c r="N46" s="1">
        <f t="shared" si="189"/>
        <v>3263.975549</v>
      </c>
      <c r="P46" s="1">
        <f t="shared" si="190"/>
        <v>3361.894815</v>
      </c>
      <c r="R46" s="1">
        <f t="shared" si="191"/>
        <v>3462.75166</v>
      </c>
      <c r="T46" s="1">
        <f t="shared" si="192"/>
        <v>3566.63421</v>
      </c>
      <c r="V46" s="1">
        <f t="shared" si="193"/>
        <v>3673.633236</v>
      </c>
      <c r="X46" s="1">
        <f t="shared" si="194"/>
        <v>3783.842233</v>
      </c>
      <c r="Z46" s="1">
        <f t="shared" si="195"/>
        <v>3897.3575</v>
      </c>
      <c r="AB46" s="1">
        <f t="shared" si="196"/>
        <v>4014.278225</v>
      </c>
      <c r="AD46" s="1">
        <f t="shared" si="197"/>
        <v>4134.706572</v>
      </c>
      <c r="AF46" s="1">
        <f t="shared" si="198"/>
        <v>4258.747769</v>
      </c>
      <c r="AH46" s="1">
        <f t="shared" si="199"/>
        <v>4386.510202</v>
      </c>
      <c r="AJ46" s="1">
        <f t="shared" si="200"/>
        <v>4518.105508</v>
      </c>
      <c r="AL46" s="1">
        <f t="shared" si="201"/>
        <v>4653.648673</v>
      </c>
      <c r="AN46" s="1">
        <f t="shared" si="202"/>
        <v>4793.258134</v>
      </c>
      <c r="AP46" s="1">
        <f t="shared" si="203"/>
        <v>4937.055878</v>
      </c>
      <c r="AR46" s="1">
        <f t="shared" si="204"/>
        <v>5085.167554</v>
      </c>
      <c r="AT46" s="1">
        <f t="shared" si="205"/>
        <v>5237.722581</v>
      </c>
      <c r="AV46" s="1">
        <f t="shared" si="206"/>
        <v>5394.854258</v>
      </c>
      <c r="AX46" s="1">
        <f t="shared" si="207"/>
        <v>5556.699886</v>
      </c>
      <c r="AZ46" s="1">
        <f t="shared" si="208"/>
        <v>5723.400882</v>
      </c>
      <c r="BB46" s="1">
        <f t="shared" si="209"/>
        <v>5895.102909</v>
      </c>
      <c r="BD46" s="1">
        <f t="shared" si="210"/>
        <v>6071.955996</v>
      </c>
      <c r="BF46" s="1">
        <f t="shared" si="211"/>
        <v>6254.114676</v>
      </c>
      <c r="BH46" s="1">
        <f t="shared" si="212"/>
        <v>6441.738116</v>
      </c>
      <c r="BJ46" s="1">
        <f t="shared" si="213"/>
        <v>6634.99026</v>
      </c>
      <c r="BL46" s="1">
        <f t="shared" si="214"/>
        <v>6834.039967</v>
      </c>
      <c r="BN46" s="1">
        <f t="shared" si="215"/>
        <v>7039.061166</v>
      </c>
      <c r="BP46" s="1">
        <f t="shared" si="216"/>
        <v>7250.233001</v>
      </c>
      <c r="BR46" s="1">
        <f t="shared" si="217"/>
        <v>7467.739991</v>
      </c>
      <c r="BT46" s="1">
        <f t="shared" si="218"/>
        <v>7691.772191</v>
      </c>
      <c r="BV46" s="1">
        <f t="shared" si="219"/>
        <v>7922.525357</v>
      </c>
      <c r="BX46" s="1">
        <f t="shared" si="220"/>
        <v>8160.201118</v>
      </c>
      <c r="BZ46" s="1">
        <f t="shared" si="221"/>
        <v>8405.007151</v>
      </c>
      <c r="CB46" s="1">
        <f t="shared" si="222"/>
        <v>8657.157366</v>
      </c>
      <c r="CD46" s="1">
        <f t="shared" si="223"/>
        <v>8916.872087</v>
      </c>
      <c r="CF46" s="1">
        <f t="shared" si="224"/>
        <v>9184.378249</v>
      </c>
      <c r="CH46" s="1">
        <f t="shared" si="225"/>
        <v>9459.909597</v>
      </c>
      <c r="CJ46" s="1">
        <f t="shared" si="226"/>
        <v>9743.706885</v>
      </c>
      <c r="CL46" s="1">
        <f t="shared" si="227"/>
        <v>10036.01809</v>
      </c>
      <c r="CN46" s="1">
        <f t="shared" si="228"/>
        <v>10337.09863</v>
      </c>
      <c r="CP46" s="1">
        <f t="shared" si="229"/>
        <v>10647.21159</v>
      </c>
      <c r="CR46" s="1">
        <f t="shared" si="230"/>
        <v>10966.62794</v>
      </c>
      <c r="CT46" s="1">
        <f t="shared" si="231"/>
        <v>11295.62678</v>
      </c>
      <c r="CV46" s="1">
        <f t="shared" si="232"/>
        <v>11634.49558</v>
      </c>
      <c r="CX46" s="1">
        <f t="shared" si="233"/>
        <v>11983.53045</v>
      </c>
      <c r="CZ46" s="1">
        <f t="shared" si="234"/>
        <v>12343.03636</v>
      </c>
      <c r="DB46" s="1">
        <f t="shared" si="235"/>
        <v>12713.32745</v>
      </c>
      <c r="DD46" s="1">
        <f t="shared" si="236"/>
        <v>13094.72728</v>
      </c>
      <c r="DF46" s="1">
        <f t="shared" si="237"/>
        <v>13487.5691</v>
      </c>
      <c r="DH46" s="1">
        <f t="shared" si="238"/>
        <v>13892.19617</v>
      </c>
      <c r="DJ46" s="1">
        <f t="shared" si="239"/>
        <v>14308.96205</v>
      </c>
      <c r="DL46" s="1">
        <f t="shared" si="240"/>
        <v>14738.23092</v>
      </c>
      <c r="DN46" s="1">
        <f t="shared" si="241"/>
        <v>15180.37784</v>
      </c>
      <c r="DP46" s="1">
        <f t="shared" si="242"/>
        <v>15635.78918</v>
      </c>
      <c r="DR46" s="1">
        <f t="shared" si="243"/>
        <v>16104.86285</v>
      </c>
      <c r="DT46" s="1">
        <f t="shared" si="244"/>
        <v>16588.00874</v>
      </c>
      <c r="DV46" s="1">
        <f t="shared" si="245"/>
        <v>17085.649</v>
      </c>
    </row>
    <row r="47" ht="12.75" customHeight="1">
      <c r="A47" t="s">
        <v>61</v>
      </c>
      <c r="D47" s="1">
        <v>22000.0</v>
      </c>
      <c r="H47" s="1">
        <f t="shared" si="186"/>
        <v>22660</v>
      </c>
      <c r="J47" s="1">
        <f t="shared" si="187"/>
        <v>23339.8</v>
      </c>
      <c r="L47" s="1">
        <f t="shared" si="188"/>
        <v>24039.994</v>
      </c>
      <c r="N47" s="1">
        <f t="shared" si="189"/>
        <v>24761.19382</v>
      </c>
      <c r="P47" s="1">
        <f t="shared" si="190"/>
        <v>25504.02963</v>
      </c>
      <c r="R47" s="1">
        <f t="shared" si="191"/>
        <v>26269.15052</v>
      </c>
      <c r="T47" s="1">
        <f t="shared" si="192"/>
        <v>27057.22504</v>
      </c>
      <c r="V47" s="1">
        <f t="shared" si="193"/>
        <v>27868.94179</v>
      </c>
      <c r="X47" s="1">
        <f t="shared" si="194"/>
        <v>28705.01004</v>
      </c>
      <c r="Z47" s="1">
        <f t="shared" si="195"/>
        <v>29566.16035</v>
      </c>
      <c r="AB47" s="1">
        <f t="shared" si="196"/>
        <v>30453.14516</v>
      </c>
      <c r="AD47" s="1">
        <f t="shared" si="197"/>
        <v>31366.73951</v>
      </c>
      <c r="AF47" s="1">
        <f t="shared" si="198"/>
        <v>32307.7417</v>
      </c>
      <c r="AH47" s="1">
        <f t="shared" si="199"/>
        <v>33276.97395</v>
      </c>
      <c r="AJ47" s="1">
        <f t="shared" si="200"/>
        <v>34275.28317</v>
      </c>
      <c r="AL47" s="1">
        <f t="shared" si="201"/>
        <v>35303.54166</v>
      </c>
      <c r="AN47" s="1">
        <f t="shared" si="202"/>
        <v>36362.64791</v>
      </c>
      <c r="AP47" s="1">
        <f t="shared" si="203"/>
        <v>37453.52735</v>
      </c>
      <c r="AR47" s="1">
        <f t="shared" si="204"/>
        <v>38577.13317</v>
      </c>
      <c r="AT47" s="1">
        <f t="shared" si="205"/>
        <v>39734.44716</v>
      </c>
      <c r="AV47" s="1">
        <f t="shared" si="206"/>
        <v>40926.48058</v>
      </c>
      <c r="AX47" s="1">
        <f t="shared" si="207"/>
        <v>42154.27499</v>
      </c>
      <c r="AZ47" s="1">
        <f t="shared" si="208"/>
        <v>43418.90324</v>
      </c>
      <c r="BB47" s="1">
        <f t="shared" si="209"/>
        <v>44721.47034</v>
      </c>
      <c r="BD47" s="1">
        <f t="shared" si="210"/>
        <v>46063.11445</v>
      </c>
      <c r="BF47" s="1">
        <f t="shared" si="211"/>
        <v>47445.00789</v>
      </c>
      <c r="BH47" s="1">
        <f t="shared" si="212"/>
        <v>48868.35812</v>
      </c>
      <c r="BJ47" s="1">
        <f t="shared" si="213"/>
        <v>50334.40887</v>
      </c>
      <c r="BL47" s="1">
        <f t="shared" si="214"/>
        <v>51844.44113</v>
      </c>
      <c r="BN47" s="1">
        <f t="shared" si="215"/>
        <v>53399.77437</v>
      </c>
      <c r="BP47" s="1">
        <f t="shared" si="216"/>
        <v>55001.7676</v>
      </c>
      <c r="BR47" s="1">
        <f t="shared" si="217"/>
        <v>56651.82063</v>
      </c>
      <c r="BT47" s="1">
        <f t="shared" si="218"/>
        <v>58351.37524</v>
      </c>
      <c r="BV47" s="1">
        <f t="shared" si="219"/>
        <v>60101.9165</v>
      </c>
      <c r="BX47" s="1">
        <f t="shared" si="220"/>
        <v>61904.974</v>
      </c>
      <c r="BZ47" s="1">
        <f t="shared" si="221"/>
        <v>63762.12322</v>
      </c>
      <c r="CB47" s="1">
        <f t="shared" si="222"/>
        <v>65674.98691</v>
      </c>
      <c r="CD47" s="1">
        <f t="shared" si="223"/>
        <v>67645.23652</v>
      </c>
      <c r="CF47" s="1">
        <f t="shared" si="224"/>
        <v>69674.59362</v>
      </c>
      <c r="CH47" s="1">
        <f t="shared" si="225"/>
        <v>71764.83142</v>
      </c>
      <c r="CJ47" s="1">
        <f t="shared" si="226"/>
        <v>73917.77637</v>
      </c>
      <c r="CL47" s="1">
        <f t="shared" si="227"/>
        <v>76135.30966</v>
      </c>
      <c r="CN47" s="1">
        <f t="shared" si="228"/>
        <v>78419.36895</v>
      </c>
      <c r="CP47" s="1">
        <f t="shared" si="229"/>
        <v>80771.95002</v>
      </c>
      <c r="CR47" s="1">
        <f t="shared" si="230"/>
        <v>83195.10852</v>
      </c>
      <c r="CT47" s="1">
        <f t="shared" si="231"/>
        <v>85690.96177</v>
      </c>
      <c r="CV47" s="1">
        <f t="shared" si="232"/>
        <v>88261.69062</v>
      </c>
      <c r="CX47" s="1">
        <f t="shared" si="233"/>
        <v>90909.54134</v>
      </c>
      <c r="CZ47" s="1">
        <f t="shared" si="234"/>
        <v>93636.82758</v>
      </c>
      <c r="DB47" s="1">
        <f t="shared" si="235"/>
        <v>96445.93241</v>
      </c>
      <c r="DD47" s="1">
        <f t="shared" si="236"/>
        <v>99339.31038</v>
      </c>
      <c r="DF47" s="1">
        <f t="shared" si="237"/>
        <v>102319.4897</v>
      </c>
      <c r="DH47" s="1">
        <f t="shared" si="238"/>
        <v>105389.0744</v>
      </c>
      <c r="DJ47" s="1">
        <f t="shared" si="239"/>
        <v>108550.7466</v>
      </c>
      <c r="DL47" s="1">
        <f t="shared" si="240"/>
        <v>111807.269</v>
      </c>
      <c r="DN47" s="1">
        <f t="shared" si="241"/>
        <v>115161.4871</v>
      </c>
      <c r="DP47" s="1">
        <f t="shared" si="242"/>
        <v>118616.3317</v>
      </c>
      <c r="DR47" s="1">
        <f t="shared" si="243"/>
        <v>122174.8217</v>
      </c>
      <c r="DT47" s="1">
        <f t="shared" si="244"/>
        <v>125840.0663</v>
      </c>
      <c r="DV47" s="1">
        <f t="shared" si="245"/>
        <v>129615.2683</v>
      </c>
    </row>
    <row r="48" ht="12.75" customHeight="1">
      <c r="A48" t="s">
        <v>63</v>
      </c>
      <c r="D48" s="1">
        <v>3000.0</v>
      </c>
      <c r="H48" s="1">
        <f t="shared" si="186"/>
        <v>3090</v>
      </c>
      <c r="J48" s="1">
        <f t="shared" si="187"/>
        <v>3182.7</v>
      </c>
      <c r="L48" s="1">
        <f t="shared" si="188"/>
        <v>3278.181</v>
      </c>
      <c r="N48" s="1">
        <f t="shared" si="189"/>
        <v>3376.52643</v>
      </c>
      <c r="P48" s="1">
        <f t="shared" si="190"/>
        <v>3477.822223</v>
      </c>
      <c r="R48" s="1">
        <f t="shared" si="191"/>
        <v>3582.15689</v>
      </c>
      <c r="T48" s="1">
        <f t="shared" si="192"/>
        <v>3689.621596</v>
      </c>
      <c r="V48" s="1">
        <f t="shared" si="193"/>
        <v>3800.310244</v>
      </c>
      <c r="X48" s="1">
        <f t="shared" si="194"/>
        <v>3914.319551</v>
      </c>
      <c r="Z48" s="1">
        <f t="shared" si="195"/>
        <v>4031.749138</v>
      </c>
      <c r="AB48" s="1">
        <f t="shared" si="196"/>
        <v>4152.701612</v>
      </c>
      <c r="AD48" s="1">
        <f t="shared" si="197"/>
        <v>4277.282661</v>
      </c>
      <c r="AF48" s="1">
        <f t="shared" si="198"/>
        <v>4405.60114</v>
      </c>
      <c r="AH48" s="1">
        <f t="shared" si="199"/>
        <v>4537.769175</v>
      </c>
      <c r="AJ48" s="1">
        <f t="shared" si="200"/>
        <v>4673.90225</v>
      </c>
      <c r="AL48" s="1">
        <f t="shared" si="201"/>
        <v>4814.119317</v>
      </c>
      <c r="AN48" s="1">
        <f t="shared" si="202"/>
        <v>4958.542897</v>
      </c>
      <c r="AP48" s="1">
        <f t="shared" si="203"/>
        <v>5107.299184</v>
      </c>
      <c r="AR48" s="1">
        <f t="shared" si="204"/>
        <v>5260.518159</v>
      </c>
      <c r="AT48" s="1">
        <f t="shared" si="205"/>
        <v>5418.333704</v>
      </c>
      <c r="AV48" s="1">
        <f t="shared" si="206"/>
        <v>5580.883715</v>
      </c>
      <c r="AX48" s="1">
        <f t="shared" si="207"/>
        <v>5748.310227</v>
      </c>
      <c r="AZ48" s="1">
        <f t="shared" si="208"/>
        <v>5920.759533</v>
      </c>
      <c r="BB48" s="1">
        <f t="shared" si="209"/>
        <v>6098.382319</v>
      </c>
      <c r="BD48" s="1">
        <f t="shared" si="210"/>
        <v>6281.333789</v>
      </c>
      <c r="BF48" s="1">
        <f t="shared" si="211"/>
        <v>6469.773803</v>
      </c>
      <c r="BH48" s="1">
        <f t="shared" si="212"/>
        <v>6663.867017</v>
      </c>
      <c r="BJ48" s="1">
        <f t="shared" si="213"/>
        <v>6863.783027</v>
      </c>
      <c r="BL48" s="1">
        <f t="shared" si="214"/>
        <v>7069.696518</v>
      </c>
      <c r="BN48" s="1">
        <f t="shared" si="215"/>
        <v>7281.787414</v>
      </c>
      <c r="BP48" s="1">
        <f t="shared" si="216"/>
        <v>7500.241036</v>
      </c>
      <c r="BR48" s="1">
        <f t="shared" si="217"/>
        <v>7725.248267</v>
      </c>
      <c r="BT48" s="1">
        <f t="shared" si="218"/>
        <v>7957.005715</v>
      </c>
      <c r="BV48" s="1">
        <f t="shared" si="219"/>
        <v>8195.715887</v>
      </c>
      <c r="BX48" s="1">
        <f t="shared" si="220"/>
        <v>8441.587363</v>
      </c>
      <c r="BZ48" s="1">
        <f t="shared" si="221"/>
        <v>8694.834984</v>
      </c>
      <c r="CB48" s="1">
        <f t="shared" si="222"/>
        <v>8955.680034</v>
      </c>
      <c r="CD48" s="1">
        <f t="shared" si="223"/>
        <v>9224.350435</v>
      </c>
      <c r="CF48" s="1">
        <f t="shared" si="224"/>
        <v>9501.080948</v>
      </c>
      <c r="CH48" s="1">
        <f t="shared" si="225"/>
        <v>9786.113376</v>
      </c>
      <c r="CJ48" s="1">
        <f t="shared" si="226"/>
        <v>10079.69678</v>
      </c>
      <c r="CL48" s="1">
        <f t="shared" si="227"/>
        <v>10382.08768</v>
      </c>
      <c r="CN48" s="1">
        <f t="shared" si="228"/>
        <v>10693.55031</v>
      </c>
      <c r="CP48" s="1">
        <f t="shared" si="229"/>
        <v>11014.35682</v>
      </c>
      <c r="CR48" s="1">
        <f t="shared" si="230"/>
        <v>11344.78752</v>
      </c>
      <c r="CT48" s="1">
        <f t="shared" si="231"/>
        <v>11685.13115</v>
      </c>
      <c r="CV48" s="1">
        <f t="shared" si="232"/>
        <v>12035.68509</v>
      </c>
      <c r="CX48" s="1">
        <f t="shared" si="233"/>
        <v>12396.75564</v>
      </c>
      <c r="CZ48" s="1">
        <f t="shared" si="234"/>
        <v>12768.65831</v>
      </c>
      <c r="DB48" s="1">
        <f t="shared" si="235"/>
        <v>13151.71806</v>
      </c>
      <c r="DD48" s="1">
        <f t="shared" si="236"/>
        <v>13546.2696</v>
      </c>
      <c r="DF48" s="1">
        <f t="shared" si="237"/>
        <v>13952.65769</v>
      </c>
      <c r="DH48" s="1">
        <f t="shared" si="238"/>
        <v>14371.23742</v>
      </c>
      <c r="DJ48" s="1">
        <f t="shared" si="239"/>
        <v>14802.37454</v>
      </c>
      <c r="DL48" s="1">
        <f t="shared" si="240"/>
        <v>15246.44577</v>
      </c>
      <c r="DN48" s="1">
        <f t="shared" si="241"/>
        <v>15703.83915</v>
      </c>
      <c r="DP48" s="1">
        <f t="shared" si="242"/>
        <v>16174.95432</v>
      </c>
      <c r="DR48" s="1">
        <f t="shared" si="243"/>
        <v>16660.20295</v>
      </c>
      <c r="DT48" s="1">
        <f t="shared" si="244"/>
        <v>17160.00904</v>
      </c>
      <c r="DV48" s="1">
        <f t="shared" si="245"/>
        <v>17674.80931</v>
      </c>
    </row>
    <row r="49" ht="12.75" customHeight="1">
      <c r="A49" t="s">
        <v>274</v>
      </c>
      <c r="D49" s="1">
        <v>6500.0</v>
      </c>
      <c r="H49" s="1">
        <f t="shared" si="186"/>
        <v>6695</v>
      </c>
      <c r="J49" s="1">
        <f t="shared" si="187"/>
        <v>6895.85</v>
      </c>
      <c r="L49" s="1">
        <f t="shared" si="188"/>
        <v>7102.7255</v>
      </c>
      <c r="N49" s="1">
        <f t="shared" si="189"/>
        <v>7315.807265</v>
      </c>
      <c r="P49" s="1">
        <f t="shared" si="190"/>
        <v>7535.281483</v>
      </c>
      <c r="R49" s="1">
        <f t="shared" si="191"/>
        <v>7761.339927</v>
      </c>
      <c r="T49" s="1">
        <f t="shared" si="192"/>
        <v>7994.180125</v>
      </c>
      <c r="V49" s="1">
        <f t="shared" si="193"/>
        <v>8234.005529</v>
      </c>
      <c r="X49" s="1">
        <f t="shared" si="194"/>
        <v>8481.025695</v>
      </c>
      <c r="Z49" s="1">
        <f t="shared" si="195"/>
        <v>8735.456466</v>
      </c>
      <c r="AB49" s="1">
        <f t="shared" si="196"/>
        <v>8997.52016</v>
      </c>
      <c r="AD49" s="1">
        <f t="shared" si="197"/>
        <v>9267.445765</v>
      </c>
      <c r="AF49" s="1">
        <f t="shared" si="198"/>
        <v>9545.469137</v>
      </c>
      <c r="AH49" s="1">
        <f t="shared" si="199"/>
        <v>9831.833212</v>
      </c>
      <c r="AJ49" s="1">
        <f t="shared" si="200"/>
        <v>10126.78821</v>
      </c>
      <c r="AL49" s="1">
        <f t="shared" si="201"/>
        <v>10430.59185</v>
      </c>
      <c r="AN49" s="1">
        <f t="shared" si="202"/>
        <v>10743.50961</v>
      </c>
      <c r="AP49" s="1">
        <f t="shared" si="203"/>
        <v>11065.8149</v>
      </c>
      <c r="AR49" s="1">
        <f t="shared" si="204"/>
        <v>11397.78935</v>
      </c>
      <c r="AT49" s="1">
        <f t="shared" si="205"/>
        <v>11739.72303</v>
      </c>
      <c r="AV49" s="1">
        <f t="shared" si="206"/>
        <v>12091.91472</v>
      </c>
      <c r="AX49" s="1">
        <f t="shared" si="207"/>
        <v>12454.67216</v>
      </c>
      <c r="AZ49" s="1">
        <f t="shared" si="208"/>
        <v>12828.31232</v>
      </c>
      <c r="BB49" s="1">
        <f t="shared" si="209"/>
        <v>13213.16169</v>
      </c>
      <c r="BD49" s="1">
        <f t="shared" si="210"/>
        <v>13609.55654</v>
      </c>
      <c r="BF49" s="1">
        <f t="shared" si="211"/>
        <v>14017.84324</v>
      </c>
      <c r="BH49" s="1">
        <f t="shared" si="212"/>
        <v>14438.37854</v>
      </c>
      <c r="BJ49" s="1">
        <f t="shared" si="213"/>
        <v>14871.52989</v>
      </c>
      <c r="BL49" s="1">
        <f t="shared" si="214"/>
        <v>15317.67579</v>
      </c>
      <c r="BN49" s="1">
        <f t="shared" si="215"/>
        <v>15777.20606</v>
      </c>
      <c r="BP49" s="1">
        <f t="shared" si="216"/>
        <v>16250.52224</v>
      </c>
      <c r="BR49" s="1">
        <f t="shared" si="217"/>
        <v>16738.03791</v>
      </c>
      <c r="BT49" s="1">
        <f t="shared" si="218"/>
        <v>17240.17905</v>
      </c>
      <c r="BV49" s="1">
        <f t="shared" si="219"/>
        <v>17757.38442</v>
      </c>
      <c r="BX49" s="1">
        <f t="shared" si="220"/>
        <v>18290.10595</v>
      </c>
      <c r="BZ49" s="1">
        <f t="shared" si="221"/>
        <v>18838.80913</v>
      </c>
      <c r="CB49" s="1">
        <f t="shared" si="222"/>
        <v>19403.97341</v>
      </c>
      <c r="CD49" s="1">
        <f t="shared" si="223"/>
        <v>19986.09261</v>
      </c>
      <c r="CF49" s="1">
        <f t="shared" si="224"/>
        <v>20585.67539</v>
      </c>
      <c r="CH49" s="1">
        <f t="shared" si="225"/>
        <v>21203.24565</v>
      </c>
      <c r="CJ49" s="1">
        <f t="shared" si="226"/>
        <v>21839.34302</v>
      </c>
      <c r="CL49" s="1">
        <f t="shared" si="227"/>
        <v>22494.52331</v>
      </c>
      <c r="CN49" s="1">
        <f t="shared" si="228"/>
        <v>23169.35901</v>
      </c>
      <c r="CP49" s="1">
        <f t="shared" si="229"/>
        <v>23864.43978</v>
      </c>
      <c r="CR49" s="1">
        <f t="shared" si="230"/>
        <v>24580.37297</v>
      </c>
      <c r="CT49" s="1">
        <f t="shared" si="231"/>
        <v>25317.78416</v>
      </c>
      <c r="CV49" s="1">
        <f t="shared" si="232"/>
        <v>26077.31768</v>
      </c>
      <c r="CX49" s="1">
        <f t="shared" si="233"/>
        <v>26859.63722</v>
      </c>
      <c r="CZ49" s="1">
        <f t="shared" si="234"/>
        <v>27665.42633</v>
      </c>
      <c r="DB49" s="1">
        <f t="shared" si="235"/>
        <v>28495.38912</v>
      </c>
      <c r="DD49" s="1">
        <f t="shared" si="236"/>
        <v>29350.2508</v>
      </c>
      <c r="DF49" s="1">
        <f t="shared" si="237"/>
        <v>30230.75832</v>
      </c>
      <c r="DH49" s="1">
        <f t="shared" si="238"/>
        <v>31137.68107</v>
      </c>
      <c r="DJ49" s="1">
        <f t="shared" si="239"/>
        <v>32071.8115</v>
      </c>
      <c r="DL49" s="1">
        <f t="shared" si="240"/>
        <v>33033.96585</v>
      </c>
      <c r="DN49" s="1">
        <f t="shared" si="241"/>
        <v>34024.98482</v>
      </c>
      <c r="DP49" s="1">
        <f t="shared" si="242"/>
        <v>35045.73437</v>
      </c>
      <c r="DR49" s="1">
        <f t="shared" si="243"/>
        <v>36097.1064</v>
      </c>
      <c r="DT49" s="1">
        <f t="shared" si="244"/>
        <v>37180.01959</v>
      </c>
      <c r="DV49" s="1">
        <f t="shared" si="245"/>
        <v>38295.42018</v>
      </c>
    </row>
    <row r="50" ht="12.75" customHeight="1">
      <c r="A50" t="s">
        <v>65</v>
      </c>
      <c r="D50" s="1">
        <v>11700.0</v>
      </c>
      <c r="H50" s="1">
        <f t="shared" si="186"/>
        <v>12051</v>
      </c>
      <c r="J50" s="1">
        <f t="shared" si="187"/>
        <v>12412.53</v>
      </c>
      <c r="L50" s="1">
        <f t="shared" si="188"/>
        <v>12784.9059</v>
      </c>
      <c r="N50" s="1">
        <f t="shared" si="189"/>
        <v>13168.45308</v>
      </c>
      <c r="P50" s="1">
        <f t="shared" si="190"/>
        <v>13563.50667</v>
      </c>
      <c r="R50" s="1">
        <f t="shared" si="191"/>
        <v>13970.41187</v>
      </c>
      <c r="T50" s="1">
        <f t="shared" si="192"/>
        <v>14389.52423</v>
      </c>
      <c r="V50" s="1">
        <f t="shared" si="193"/>
        <v>14821.20995</v>
      </c>
      <c r="X50" s="1">
        <f t="shared" si="194"/>
        <v>15265.84625</v>
      </c>
      <c r="Z50" s="1">
        <f t="shared" si="195"/>
        <v>15723.82164</v>
      </c>
      <c r="AB50" s="1">
        <f t="shared" si="196"/>
        <v>16195.53629</v>
      </c>
      <c r="AD50" s="1">
        <f t="shared" si="197"/>
        <v>16681.40238</v>
      </c>
      <c r="AF50" s="1">
        <f t="shared" si="198"/>
        <v>17181.84445</v>
      </c>
      <c r="AH50" s="1">
        <f t="shared" si="199"/>
        <v>17697.29978</v>
      </c>
      <c r="AJ50" s="1">
        <f t="shared" si="200"/>
        <v>18228.21877</v>
      </c>
      <c r="AL50" s="1">
        <f t="shared" si="201"/>
        <v>18775.06534</v>
      </c>
      <c r="AN50" s="1">
        <f t="shared" si="202"/>
        <v>19338.3173</v>
      </c>
      <c r="AP50" s="1">
        <f t="shared" si="203"/>
        <v>19918.46682</v>
      </c>
      <c r="AR50" s="1">
        <f t="shared" si="204"/>
        <v>20516.02082</v>
      </c>
      <c r="AT50" s="1">
        <f t="shared" si="205"/>
        <v>21131.50145</v>
      </c>
      <c r="AV50" s="1">
        <f t="shared" si="206"/>
        <v>21765.44649</v>
      </c>
      <c r="AX50" s="1">
        <f t="shared" si="207"/>
        <v>22418.40988</v>
      </c>
      <c r="AZ50" s="1">
        <f t="shared" si="208"/>
        <v>23090.96218</v>
      </c>
      <c r="BB50" s="1">
        <f t="shared" si="209"/>
        <v>23783.69105</v>
      </c>
      <c r="BD50" s="1">
        <f t="shared" si="210"/>
        <v>24497.20178</v>
      </c>
      <c r="BF50" s="1">
        <f t="shared" si="211"/>
        <v>25232.11783</v>
      </c>
      <c r="BH50" s="1">
        <f t="shared" si="212"/>
        <v>25989.08137</v>
      </c>
      <c r="BJ50" s="1">
        <f t="shared" si="213"/>
        <v>26768.75381</v>
      </c>
      <c r="BL50" s="1">
        <f t="shared" si="214"/>
        <v>27571.81642</v>
      </c>
      <c r="BN50" s="1">
        <f t="shared" si="215"/>
        <v>28398.97091</v>
      </c>
      <c r="BP50" s="1">
        <f t="shared" si="216"/>
        <v>29250.94004</v>
      </c>
      <c r="BR50" s="1">
        <f t="shared" si="217"/>
        <v>30128.46824</v>
      </c>
      <c r="BT50" s="1">
        <f t="shared" si="218"/>
        <v>31032.32229</v>
      </c>
      <c r="BV50" s="1">
        <f t="shared" si="219"/>
        <v>31963.29196</v>
      </c>
      <c r="BX50" s="1">
        <f t="shared" si="220"/>
        <v>32922.19072</v>
      </c>
      <c r="BZ50" s="1">
        <f t="shared" si="221"/>
        <v>33909.85644</v>
      </c>
      <c r="CB50" s="1">
        <f t="shared" si="222"/>
        <v>34927.15213</v>
      </c>
      <c r="CD50" s="1">
        <f t="shared" si="223"/>
        <v>35974.96669</v>
      </c>
      <c r="CF50" s="1">
        <f t="shared" si="224"/>
        <v>37054.2157</v>
      </c>
      <c r="CH50" s="1">
        <f t="shared" si="225"/>
        <v>38165.84217</v>
      </c>
      <c r="CJ50" s="1">
        <f t="shared" si="226"/>
        <v>39310.81743</v>
      </c>
      <c r="CL50" s="1">
        <f t="shared" si="227"/>
        <v>40490.14195</v>
      </c>
      <c r="CN50" s="1">
        <f t="shared" si="228"/>
        <v>41704.84621</v>
      </c>
      <c r="CP50" s="1">
        <f t="shared" si="229"/>
        <v>42955.9916</v>
      </c>
      <c r="CR50" s="1">
        <f t="shared" si="230"/>
        <v>44244.67135</v>
      </c>
      <c r="CT50" s="1">
        <f t="shared" si="231"/>
        <v>45572.01149</v>
      </c>
      <c r="CV50" s="1">
        <f t="shared" si="232"/>
        <v>46939.17183</v>
      </c>
      <c r="CX50" s="1">
        <f t="shared" si="233"/>
        <v>48347.34699</v>
      </c>
      <c r="CZ50" s="1">
        <f t="shared" si="234"/>
        <v>49797.7674</v>
      </c>
      <c r="DB50" s="1">
        <f t="shared" si="235"/>
        <v>51291.70042</v>
      </c>
      <c r="DD50" s="1">
        <f t="shared" si="236"/>
        <v>52830.45143</v>
      </c>
      <c r="DF50" s="1">
        <f t="shared" si="237"/>
        <v>54415.36497</v>
      </c>
      <c r="DH50" s="1">
        <f t="shared" si="238"/>
        <v>56047.82592</v>
      </c>
      <c r="DJ50" s="1">
        <f t="shared" si="239"/>
        <v>57729.2607</v>
      </c>
      <c r="DL50" s="1">
        <f t="shared" si="240"/>
        <v>59461.13852</v>
      </c>
      <c r="DN50" s="1">
        <f t="shared" si="241"/>
        <v>61244.97268</v>
      </c>
      <c r="DP50" s="1">
        <f t="shared" si="242"/>
        <v>63082.32186</v>
      </c>
      <c r="DR50" s="1">
        <f t="shared" si="243"/>
        <v>64974.79151</v>
      </c>
      <c r="DT50" s="1">
        <f t="shared" si="244"/>
        <v>66924.03526</v>
      </c>
      <c r="DV50" s="1">
        <f t="shared" si="245"/>
        <v>68931.75632</v>
      </c>
    </row>
    <row r="51" ht="12.75" customHeight="1">
      <c r="A51" s="3" t="s">
        <v>66</v>
      </c>
      <c r="D51" s="4">
        <f>SUM(D35:D50)</f>
        <v>102825</v>
      </c>
      <c r="H51" s="4">
        <f>SUM(H35:H50)</f>
        <v>105909.75</v>
      </c>
      <c r="I51" s="3"/>
      <c r="J51" s="4">
        <f t="shared" ref="J51:DV51" si="246">SUM(J35:J50)</f>
        <v>109087.0425</v>
      </c>
      <c r="K51" s="4">
        <f t="shared" si="246"/>
        <v>0</v>
      </c>
      <c r="L51" s="4">
        <f t="shared" si="246"/>
        <v>112359.6538</v>
      </c>
      <c r="M51" s="4">
        <f t="shared" si="246"/>
        <v>0</v>
      </c>
      <c r="N51" s="4">
        <f t="shared" si="246"/>
        <v>115730.4434</v>
      </c>
      <c r="O51" s="4">
        <f t="shared" si="246"/>
        <v>0</v>
      </c>
      <c r="P51" s="4">
        <f t="shared" si="246"/>
        <v>119202.3567</v>
      </c>
      <c r="Q51" s="4">
        <f t="shared" si="246"/>
        <v>0</v>
      </c>
      <c r="R51" s="4">
        <f t="shared" si="246"/>
        <v>122778.4274</v>
      </c>
      <c r="S51" s="4">
        <f t="shared" si="246"/>
        <v>0</v>
      </c>
      <c r="T51" s="4">
        <f t="shared" si="246"/>
        <v>126461.7802</v>
      </c>
      <c r="U51" s="4">
        <f t="shared" si="246"/>
        <v>0</v>
      </c>
      <c r="V51" s="4">
        <f t="shared" si="246"/>
        <v>130255.6336</v>
      </c>
      <c r="W51" s="4">
        <f t="shared" si="246"/>
        <v>0</v>
      </c>
      <c r="X51" s="4">
        <f t="shared" si="246"/>
        <v>134163.3026</v>
      </c>
      <c r="Y51" s="4">
        <f t="shared" si="246"/>
        <v>0</v>
      </c>
      <c r="Z51" s="4">
        <f t="shared" si="246"/>
        <v>138188.2017</v>
      </c>
      <c r="AA51" s="4">
        <f t="shared" si="246"/>
        <v>0</v>
      </c>
      <c r="AB51" s="4">
        <f t="shared" si="246"/>
        <v>142333.8478</v>
      </c>
      <c r="AC51" s="4">
        <f t="shared" si="246"/>
        <v>0</v>
      </c>
      <c r="AD51" s="4">
        <f t="shared" si="246"/>
        <v>146603.8632</v>
      </c>
      <c r="AE51" s="4">
        <f t="shared" si="246"/>
        <v>0</v>
      </c>
      <c r="AF51" s="4">
        <f t="shared" si="246"/>
        <v>151001.9791</v>
      </c>
      <c r="AG51" s="4">
        <f t="shared" si="246"/>
        <v>0</v>
      </c>
      <c r="AH51" s="4">
        <f t="shared" si="246"/>
        <v>155532.0385</v>
      </c>
      <c r="AI51" s="4">
        <f t="shared" si="246"/>
        <v>0</v>
      </c>
      <c r="AJ51" s="4">
        <f t="shared" si="246"/>
        <v>160197.9996</v>
      </c>
      <c r="AK51" s="4">
        <f t="shared" si="246"/>
        <v>0</v>
      </c>
      <c r="AL51" s="4">
        <f t="shared" si="246"/>
        <v>165003.9396</v>
      </c>
      <c r="AM51" s="4">
        <f t="shared" si="246"/>
        <v>0</v>
      </c>
      <c r="AN51" s="4">
        <f t="shared" si="246"/>
        <v>169954.0578</v>
      </c>
      <c r="AO51" s="4">
        <f t="shared" si="246"/>
        <v>0</v>
      </c>
      <c r="AP51" s="4">
        <f t="shared" si="246"/>
        <v>175052.6795</v>
      </c>
      <c r="AQ51" s="4">
        <f t="shared" si="246"/>
        <v>0</v>
      </c>
      <c r="AR51" s="4">
        <f t="shared" si="246"/>
        <v>180304.2599</v>
      </c>
      <c r="AS51" s="4">
        <f t="shared" si="246"/>
        <v>0</v>
      </c>
      <c r="AT51" s="4">
        <f t="shared" si="246"/>
        <v>185713.3877</v>
      </c>
      <c r="AU51" s="4">
        <f t="shared" si="246"/>
        <v>0</v>
      </c>
      <c r="AV51" s="4">
        <f t="shared" si="246"/>
        <v>191284.7893</v>
      </c>
      <c r="AW51" s="4">
        <f t="shared" si="246"/>
        <v>0</v>
      </c>
      <c r="AX51" s="4">
        <f t="shared" si="246"/>
        <v>197023.333</v>
      </c>
      <c r="AY51" s="4">
        <f t="shared" si="246"/>
        <v>0</v>
      </c>
      <c r="AZ51" s="4">
        <f t="shared" si="246"/>
        <v>202934.033</v>
      </c>
      <c r="BA51" s="4">
        <f t="shared" si="246"/>
        <v>0</v>
      </c>
      <c r="BB51" s="4">
        <f t="shared" si="246"/>
        <v>209022.054</v>
      </c>
      <c r="BC51" s="4">
        <f t="shared" si="246"/>
        <v>0</v>
      </c>
      <c r="BD51" s="4">
        <f t="shared" si="246"/>
        <v>215292.7156</v>
      </c>
      <c r="BE51" s="4">
        <f t="shared" si="246"/>
        <v>0</v>
      </c>
      <c r="BF51" s="4">
        <f t="shared" si="246"/>
        <v>221751.4971</v>
      </c>
      <c r="BG51" s="4">
        <f t="shared" si="246"/>
        <v>0</v>
      </c>
      <c r="BH51" s="4">
        <f t="shared" si="246"/>
        <v>228404.042</v>
      </c>
      <c r="BI51" s="4">
        <f t="shared" si="246"/>
        <v>0</v>
      </c>
      <c r="BJ51" s="4">
        <f t="shared" si="246"/>
        <v>235256.1633</v>
      </c>
      <c r="BK51" s="4">
        <f t="shared" si="246"/>
        <v>0</v>
      </c>
      <c r="BL51" s="4">
        <f t="shared" si="246"/>
        <v>242313.8482</v>
      </c>
      <c r="BM51" s="4">
        <f t="shared" si="246"/>
        <v>0</v>
      </c>
      <c r="BN51" s="4">
        <f t="shared" si="246"/>
        <v>249583.2636</v>
      </c>
      <c r="BO51" s="4">
        <f t="shared" si="246"/>
        <v>0</v>
      </c>
      <c r="BP51" s="4">
        <f t="shared" si="246"/>
        <v>257070.7615</v>
      </c>
      <c r="BQ51" s="4">
        <f t="shared" si="246"/>
        <v>0</v>
      </c>
      <c r="BR51" s="4">
        <f t="shared" si="246"/>
        <v>264782.8844</v>
      </c>
      <c r="BS51" s="4">
        <f t="shared" si="246"/>
        <v>0</v>
      </c>
      <c r="BT51" s="4">
        <f t="shared" si="246"/>
        <v>272726.3709</v>
      </c>
      <c r="BU51" s="4">
        <f t="shared" si="246"/>
        <v>0</v>
      </c>
      <c r="BV51" s="4">
        <f t="shared" si="246"/>
        <v>280908.162</v>
      </c>
      <c r="BW51" s="4">
        <f t="shared" si="246"/>
        <v>0</v>
      </c>
      <c r="BX51" s="4">
        <f t="shared" si="246"/>
        <v>289335.4069</v>
      </c>
      <c r="BY51" s="4">
        <f t="shared" si="246"/>
        <v>0</v>
      </c>
      <c r="BZ51" s="4">
        <f t="shared" si="246"/>
        <v>298015.4691</v>
      </c>
      <c r="CA51" s="4">
        <f t="shared" si="246"/>
        <v>0</v>
      </c>
      <c r="CB51" s="4">
        <f t="shared" si="246"/>
        <v>306955.9331</v>
      </c>
      <c r="CC51" s="4">
        <f t="shared" si="246"/>
        <v>0</v>
      </c>
      <c r="CD51" s="4">
        <f t="shared" si="246"/>
        <v>316164.6111</v>
      </c>
      <c r="CE51" s="4">
        <f t="shared" si="246"/>
        <v>0</v>
      </c>
      <c r="CF51" s="4">
        <f t="shared" si="246"/>
        <v>325649.5495</v>
      </c>
      <c r="CG51" s="4">
        <f t="shared" si="246"/>
        <v>0</v>
      </c>
      <c r="CH51" s="4">
        <f t="shared" si="246"/>
        <v>335419.036</v>
      </c>
      <c r="CI51" s="4">
        <f t="shared" si="246"/>
        <v>0</v>
      </c>
      <c r="CJ51" s="4">
        <f t="shared" si="246"/>
        <v>345481.607</v>
      </c>
      <c r="CK51" s="4">
        <f t="shared" si="246"/>
        <v>0</v>
      </c>
      <c r="CL51" s="4">
        <f t="shared" si="246"/>
        <v>355846.0553</v>
      </c>
      <c r="CM51" s="4">
        <f t="shared" si="246"/>
        <v>0</v>
      </c>
      <c r="CN51" s="4">
        <f t="shared" si="246"/>
        <v>366521.4369</v>
      </c>
      <c r="CO51" s="4">
        <f t="shared" si="246"/>
        <v>0</v>
      </c>
      <c r="CP51" s="4">
        <f t="shared" si="246"/>
        <v>377517.08</v>
      </c>
      <c r="CQ51" s="4">
        <f t="shared" si="246"/>
        <v>0</v>
      </c>
      <c r="CR51" s="4">
        <f t="shared" si="246"/>
        <v>388842.5924</v>
      </c>
      <c r="CS51" s="4">
        <f t="shared" si="246"/>
        <v>0</v>
      </c>
      <c r="CT51" s="4">
        <f t="shared" si="246"/>
        <v>400507.8702</v>
      </c>
      <c r="CU51" s="4">
        <f t="shared" si="246"/>
        <v>0</v>
      </c>
      <c r="CV51" s="4">
        <f t="shared" si="246"/>
        <v>412523.1063</v>
      </c>
      <c r="CW51" s="4">
        <f t="shared" si="246"/>
        <v>0</v>
      </c>
      <c r="CX51" s="4">
        <f t="shared" si="246"/>
        <v>424898.7995</v>
      </c>
      <c r="CY51" s="4">
        <f t="shared" si="246"/>
        <v>0</v>
      </c>
      <c r="CZ51" s="4">
        <f t="shared" si="246"/>
        <v>437645.7635</v>
      </c>
      <c r="DA51" s="4">
        <f t="shared" si="246"/>
        <v>0</v>
      </c>
      <c r="DB51" s="4">
        <f t="shared" si="246"/>
        <v>450775.1364</v>
      </c>
      <c r="DC51" s="4">
        <f t="shared" si="246"/>
        <v>0</v>
      </c>
      <c r="DD51" s="4">
        <f t="shared" si="246"/>
        <v>464298.3905</v>
      </c>
      <c r="DE51" s="4">
        <f t="shared" si="246"/>
        <v>0</v>
      </c>
      <c r="DF51" s="4">
        <f t="shared" si="246"/>
        <v>478227.3422</v>
      </c>
      <c r="DG51" s="4">
        <f t="shared" si="246"/>
        <v>0</v>
      </c>
      <c r="DH51" s="4">
        <f t="shared" si="246"/>
        <v>492574.1624</v>
      </c>
      <c r="DI51" s="4">
        <f t="shared" si="246"/>
        <v>0</v>
      </c>
      <c r="DJ51" s="4">
        <f t="shared" si="246"/>
        <v>507351.3873</v>
      </c>
      <c r="DK51" s="4">
        <f t="shared" si="246"/>
        <v>0</v>
      </c>
      <c r="DL51" s="4">
        <f t="shared" si="246"/>
        <v>522571.9289</v>
      </c>
      <c r="DM51" s="4">
        <f t="shared" si="246"/>
        <v>0</v>
      </c>
      <c r="DN51" s="4">
        <f t="shared" si="246"/>
        <v>538249.0868</v>
      </c>
      <c r="DO51" s="4">
        <f t="shared" si="246"/>
        <v>0</v>
      </c>
      <c r="DP51" s="4">
        <f t="shared" si="246"/>
        <v>554396.5594</v>
      </c>
      <c r="DQ51" s="4">
        <f t="shared" si="246"/>
        <v>0</v>
      </c>
      <c r="DR51" s="4">
        <f t="shared" si="246"/>
        <v>571028.4562</v>
      </c>
      <c r="DS51" s="4">
        <f t="shared" si="246"/>
        <v>0</v>
      </c>
      <c r="DT51" s="4">
        <f t="shared" si="246"/>
        <v>588159.3099</v>
      </c>
      <c r="DU51" s="4">
        <f t="shared" si="246"/>
        <v>0</v>
      </c>
      <c r="DV51" s="4">
        <f t="shared" si="246"/>
        <v>605804.0892</v>
      </c>
    </row>
    <row r="52" ht="12.75" customHeight="1">
      <c r="D52" s="1"/>
    </row>
    <row r="53" ht="12.75" customHeight="1">
      <c r="A53" s="3" t="s">
        <v>67</v>
      </c>
      <c r="D53" s="1"/>
      <c r="H53" s="1"/>
      <c r="J53" s="1"/>
      <c r="L53" s="1"/>
      <c r="N53" s="1"/>
      <c r="P53" s="1"/>
      <c r="R53" s="1"/>
      <c r="T53" s="1"/>
      <c r="V53" s="1"/>
      <c r="X53" s="1"/>
      <c r="Z53" s="1"/>
      <c r="AB53" s="1"/>
      <c r="AD53" s="1"/>
      <c r="AF53" s="1"/>
      <c r="AH53" s="1"/>
      <c r="AJ53" s="1"/>
      <c r="AL53" s="1"/>
      <c r="AN53" s="1"/>
      <c r="AP53" s="1"/>
      <c r="AR53" s="1"/>
      <c r="AT53" s="1"/>
      <c r="AV53" s="1"/>
      <c r="AX53" s="1"/>
      <c r="AZ53" s="1"/>
      <c r="BB53" s="1"/>
      <c r="BD53" s="1"/>
      <c r="BF53" s="1"/>
      <c r="BH53" s="1"/>
      <c r="BJ53" s="1"/>
      <c r="BL53" s="1"/>
      <c r="BN53" s="1"/>
      <c r="BP53" s="1"/>
      <c r="BR53" s="1"/>
      <c r="BT53" s="1"/>
      <c r="BV53" s="1"/>
      <c r="BX53" s="1"/>
      <c r="BZ53" s="1"/>
      <c r="CB53" s="1"/>
      <c r="CD53" s="1"/>
      <c r="CF53" s="1"/>
      <c r="CH53" s="1"/>
      <c r="CJ53" s="1"/>
      <c r="CL53" s="1"/>
      <c r="CN53" s="1"/>
      <c r="CP53" s="1"/>
      <c r="CR53" s="1"/>
      <c r="CT53" s="1"/>
      <c r="CV53" s="1"/>
      <c r="CX53" s="1"/>
      <c r="CZ53" s="1"/>
      <c r="DB53" s="1"/>
      <c r="DD53" s="1"/>
      <c r="DF53" s="1"/>
      <c r="DH53" s="1"/>
      <c r="DJ53" s="1"/>
      <c r="DL53" s="1"/>
      <c r="DN53" s="1"/>
      <c r="DP53" s="1"/>
      <c r="DR53" s="1"/>
      <c r="DT53" s="1"/>
      <c r="DV53" s="1"/>
    </row>
    <row r="54" ht="12.75" customHeight="1">
      <c r="A54" t="s">
        <v>68</v>
      </c>
      <c r="D54" s="1">
        <v>42000.0</v>
      </c>
      <c r="H54" s="1">
        <f t="shared" ref="H54:H63" si="247">(D54*$G$2)</f>
        <v>43260</v>
      </c>
      <c r="J54" s="1">
        <f t="shared" ref="J54:J63" si="248">(H54*$G$2)</f>
        <v>44557.8</v>
      </c>
      <c r="L54" s="1">
        <f t="shared" ref="L54:L63" si="249">(J54*$G$2)</f>
        <v>45894.534</v>
      </c>
      <c r="N54" s="1">
        <f t="shared" ref="N54:N63" si="250">(L54*$G$2)</f>
        <v>47271.37002</v>
      </c>
      <c r="P54" s="1">
        <f t="shared" ref="P54:P63" si="251">(N54*$G$2)</f>
        <v>48689.51112</v>
      </c>
      <c r="R54" s="1">
        <f t="shared" ref="R54:R63" si="252">(P54*$G$2)</f>
        <v>50150.19645</v>
      </c>
      <c r="T54" s="1">
        <f t="shared" ref="T54:T63" si="253">(R54*$G$2)</f>
        <v>51654.70235</v>
      </c>
      <c r="V54" s="1">
        <f t="shared" ref="V54:V63" si="254">(T54*$G$2)</f>
        <v>53204.34342</v>
      </c>
      <c r="X54" s="1">
        <f t="shared" ref="X54:X63" si="255">(V54*$G$2)</f>
        <v>54800.47372</v>
      </c>
      <c r="Z54" s="1">
        <f t="shared" ref="Z54:Z63" si="256">(X54*$G$2)</f>
        <v>56444.48793</v>
      </c>
      <c r="AB54" s="1">
        <f t="shared" ref="AB54:AB63" si="257">(Z54*$G$2)</f>
        <v>58137.82257</v>
      </c>
      <c r="AD54" s="1">
        <f t="shared" ref="AD54:AD63" si="258">(AB54*$G$2)</f>
        <v>59881.95725</v>
      </c>
      <c r="AF54" s="1">
        <f t="shared" ref="AF54:AF63" si="259">(AD54*$G$2)</f>
        <v>61678.41596</v>
      </c>
      <c r="AH54" s="1">
        <f t="shared" ref="AH54:AH63" si="260">(AF54*$G$2)</f>
        <v>63528.76844</v>
      </c>
      <c r="AJ54" s="1">
        <f t="shared" ref="AJ54:AJ63" si="261">(AH54*$G$2)</f>
        <v>65434.6315</v>
      </c>
      <c r="AL54" s="1">
        <f t="shared" ref="AL54:AL63" si="262">(AJ54*$G$2)</f>
        <v>67397.67044</v>
      </c>
      <c r="AN54" s="1">
        <f t="shared" ref="AN54:AN63" si="263">(AL54*$G$2)</f>
        <v>69419.60056</v>
      </c>
      <c r="AP54" s="1">
        <f t="shared" ref="AP54:AP63" si="264">(AN54*$G$2)</f>
        <v>71502.18857</v>
      </c>
      <c r="AR54" s="1">
        <f t="shared" ref="AR54:AR63" si="265">(AP54*$G$2)</f>
        <v>73647.25423</v>
      </c>
      <c r="AT54" s="1">
        <f t="shared" ref="AT54:AT63" si="266">(AR54*$G$2)</f>
        <v>75856.67186</v>
      </c>
      <c r="AV54" s="1">
        <f t="shared" ref="AV54:AV63" si="267">(AT54*$G$2)</f>
        <v>78132.37201</v>
      </c>
      <c r="AX54" s="1">
        <f t="shared" ref="AX54:AX63" si="268">(AV54*$G$2)</f>
        <v>80476.34317</v>
      </c>
      <c r="AZ54" s="1">
        <f t="shared" ref="AZ54:AZ63" si="269">(AX54*$G$2)</f>
        <v>82890.63347</v>
      </c>
      <c r="BB54" s="1">
        <f t="shared" ref="BB54:BB63" si="270">(AZ54*$G$2)</f>
        <v>85377.35247</v>
      </c>
      <c r="BD54" s="1">
        <f t="shared" ref="BD54:BD63" si="271">(BB54*$G$2)</f>
        <v>87938.67305</v>
      </c>
      <c r="BF54" s="1">
        <f t="shared" ref="BF54:BF63" si="272">(BD54*$G$2)</f>
        <v>90576.83324</v>
      </c>
      <c r="BH54" s="1">
        <f t="shared" ref="BH54:BH63" si="273">(BF54*$G$2)</f>
        <v>93294.13823</v>
      </c>
      <c r="BJ54" s="1">
        <f t="shared" ref="BJ54:BJ63" si="274">(BH54*$G$2)</f>
        <v>96092.96238</v>
      </c>
      <c r="BL54" s="1">
        <f t="shared" ref="BL54:BL63" si="275">(BJ54*$G$2)</f>
        <v>98975.75125</v>
      </c>
      <c r="BN54" s="1">
        <f t="shared" ref="BN54:BN63" si="276">(BL54*$G$2)</f>
        <v>101945.0238</v>
      </c>
      <c r="BP54" s="1">
        <f t="shared" ref="BP54:BP63" si="277">(BN54*$G$2)</f>
        <v>105003.3745</v>
      </c>
      <c r="BR54" s="1">
        <f t="shared" ref="BR54:BR63" si="278">(BP54*$G$2)</f>
        <v>108153.4757</v>
      </c>
      <c r="BT54" s="1">
        <f t="shared" ref="BT54:BT63" si="279">(BR54*$G$2)</f>
        <v>111398.08</v>
      </c>
      <c r="BV54" s="1">
        <f t="shared" ref="BV54:BV63" si="280">(BT54*$G$2)</f>
        <v>114740.0224</v>
      </c>
      <c r="BX54" s="1">
        <f t="shared" ref="BX54:BX63" si="281">(BV54*$G$2)</f>
        <v>118182.2231</v>
      </c>
      <c r="BZ54" s="1">
        <f t="shared" ref="BZ54:BZ63" si="282">(BX54*$G$2)</f>
        <v>121727.6898</v>
      </c>
      <c r="CB54" s="1">
        <f t="shared" ref="CB54:CB63" si="283">(BZ54*$G$2)</f>
        <v>125379.5205</v>
      </c>
      <c r="CD54" s="1">
        <f t="shared" ref="CD54:CD63" si="284">(CB54*$G$2)</f>
        <v>129140.9061</v>
      </c>
      <c r="CF54" s="1">
        <f t="shared" ref="CF54:CF63" si="285">(CD54*$G$2)</f>
        <v>133015.1333</v>
      </c>
      <c r="CH54" s="1">
        <f t="shared" ref="CH54:CH63" si="286">(CF54*$G$2)</f>
        <v>137005.5873</v>
      </c>
      <c r="CJ54" s="1">
        <f t="shared" ref="CJ54:CJ63" si="287">(CH54*$G$2)</f>
        <v>141115.7549</v>
      </c>
      <c r="CL54" s="1">
        <f t="shared" ref="CL54:CL63" si="288">(CJ54*$G$2)</f>
        <v>145349.2275</v>
      </c>
      <c r="CN54" s="1">
        <f t="shared" ref="CN54:CN63" si="289">(CL54*$G$2)</f>
        <v>149709.7044</v>
      </c>
      <c r="CP54" s="1">
        <f t="shared" ref="CP54:CP63" si="290">(CN54*$G$2)</f>
        <v>154200.9955</v>
      </c>
      <c r="CR54" s="1">
        <f t="shared" ref="CR54:CR63" si="291">(CP54*$G$2)</f>
        <v>158827.0253</v>
      </c>
      <c r="CT54" s="1">
        <f t="shared" ref="CT54:CT63" si="292">(CR54*$G$2)</f>
        <v>163591.8361</v>
      </c>
      <c r="CV54" s="1">
        <f t="shared" ref="CV54:CV63" si="293">(CT54*$G$2)</f>
        <v>168499.5912</v>
      </c>
      <c r="CX54" s="1">
        <f t="shared" ref="CX54:CX63" si="294">(CV54*$G$2)</f>
        <v>173554.5789</v>
      </c>
      <c r="CZ54" s="1">
        <f t="shared" ref="CZ54:CZ63" si="295">(CX54*$G$2)</f>
        <v>178761.2163</v>
      </c>
      <c r="DB54" s="1">
        <f t="shared" ref="DB54:DB63" si="296">(CZ54*$G$2)</f>
        <v>184124.0528</v>
      </c>
      <c r="DD54" s="1">
        <f t="shared" ref="DD54:DD63" si="297">(DB54*$G$2)</f>
        <v>189647.7744</v>
      </c>
      <c r="DF54" s="1">
        <f t="shared" ref="DF54:DF63" si="298">(DD54*$G$2)</f>
        <v>195337.2076</v>
      </c>
      <c r="DH54" s="1">
        <f t="shared" ref="DH54:DH63" si="299">(DF54*$G$2)</f>
        <v>201197.3238</v>
      </c>
      <c r="DJ54" s="1">
        <f t="shared" ref="DJ54:DJ63" si="300">(DH54*$G$2)</f>
        <v>207233.2435</v>
      </c>
      <c r="DL54" s="1">
        <f t="shared" ref="DL54:DL63" si="301">(DJ54*$G$2)</f>
        <v>213450.2408</v>
      </c>
      <c r="DN54" s="1">
        <f t="shared" ref="DN54:DN63" si="302">(DL54*$G$2)</f>
        <v>219853.7481</v>
      </c>
      <c r="DP54" s="1">
        <f t="shared" ref="DP54:DP63" si="303">(DN54*$G$2)</f>
        <v>226449.3605</v>
      </c>
      <c r="DR54" s="1">
        <f t="shared" ref="DR54:DR63" si="304">(DP54*$G$2)</f>
        <v>233242.8413</v>
      </c>
      <c r="DT54" s="1">
        <f t="shared" ref="DT54:DT63" si="305">(DR54*$G$2)</f>
        <v>240240.1266</v>
      </c>
      <c r="DV54" s="1">
        <f t="shared" ref="DV54:DV63" si="306">(DT54*$G$2)</f>
        <v>247447.3304</v>
      </c>
    </row>
    <row r="55" ht="12.75" customHeight="1">
      <c r="A55" t="s">
        <v>70</v>
      </c>
      <c r="D55" s="1">
        <v>600.0</v>
      </c>
      <c r="H55" s="1">
        <f t="shared" si="247"/>
        <v>618</v>
      </c>
      <c r="J55" s="1">
        <f t="shared" si="248"/>
        <v>636.54</v>
      </c>
      <c r="L55" s="1">
        <f t="shared" si="249"/>
        <v>655.6362</v>
      </c>
      <c r="N55" s="1">
        <f t="shared" si="250"/>
        <v>675.305286</v>
      </c>
      <c r="P55" s="1">
        <f t="shared" si="251"/>
        <v>695.5644446</v>
      </c>
      <c r="R55" s="1">
        <f t="shared" si="252"/>
        <v>716.4313779</v>
      </c>
      <c r="T55" s="1">
        <f t="shared" si="253"/>
        <v>737.9243193</v>
      </c>
      <c r="V55" s="1">
        <f t="shared" si="254"/>
        <v>760.0620488</v>
      </c>
      <c r="X55" s="1">
        <f t="shared" si="255"/>
        <v>782.8639103</v>
      </c>
      <c r="Z55" s="1">
        <f t="shared" si="256"/>
        <v>806.3498276</v>
      </c>
      <c r="AB55" s="1">
        <f t="shared" si="257"/>
        <v>830.5403224</v>
      </c>
      <c r="AD55" s="1">
        <f t="shared" si="258"/>
        <v>855.4565321</v>
      </c>
      <c r="AF55" s="1">
        <f t="shared" si="259"/>
        <v>881.1202281</v>
      </c>
      <c r="AH55" s="1">
        <f t="shared" si="260"/>
        <v>907.5538349</v>
      </c>
      <c r="AJ55" s="1">
        <f t="shared" si="261"/>
        <v>934.78045</v>
      </c>
      <c r="AL55" s="1">
        <f t="shared" si="262"/>
        <v>962.8238635</v>
      </c>
      <c r="AN55" s="1">
        <f t="shared" si="263"/>
        <v>991.7085794</v>
      </c>
      <c r="AP55" s="1">
        <f t="shared" si="264"/>
        <v>1021.459837</v>
      </c>
      <c r="AR55" s="1">
        <f t="shared" si="265"/>
        <v>1052.103632</v>
      </c>
      <c r="AT55" s="1">
        <f t="shared" si="266"/>
        <v>1083.666741</v>
      </c>
      <c r="AV55" s="1">
        <f t="shared" si="267"/>
        <v>1116.176743</v>
      </c>
      <c r="AX55" s="1">
        <f t="shared" si="268"/>
        <v>1149.662045</v>
      </c>
      <c r="AZ55" s="1">
        <f t="shared" si="269"/>
        <v>1184.151907</v>
      </c>
      <c r="BB55" s="1">
        <f t="shared" si="270"/>
        <v>1219.676464</v>
      </c>
      <c r="BD55" s="1">
        <f t="shared" si="271"/>
        <v>1256.266758</v>
      </c>
      <c r="BF55" s="1">
        <f t="shared" si="272"/>
        <v>1293.954761</v>
      </c>
      <c r="BH55" s="1">
        <f t="shared" si="273"/>
        <v>1332.773403</v>
      </c>
      <c r="BJ55" s="1">
        <f t="shared" si="274"/>
        <v>1372.756605</v>
      </c>
      <c r="BL55" s="1">
        <f t="shared" si="275"/>
        <v>1413.939304</v>
      </c>
      <c r="BN55" s="1">
        <f t="shared" si="276"/>
        <v>1456.357483</v>
      </c>
      <c r="BP55" s="1">
        <f t="shared" si="277"/>
        <v>1500.048207</v>
      </c>
      <c r="BR55" s="1">
        <f t="shared" si="278"/>
        <v>1545.049653</v>
      </c>
      <c r="BT55" s="1">
        <f t="shared" si="279"/>
        <v>1591.401143</v>
      </c>
      <c r="BV55" s="1">
        <f t="shared" si="280"/>
        <v>1639.143177</v>
      </c>
      <c r="BX55" s="1">
        <f t="shared" si="281"/>
        <v>1688.317473</v>
      </c>
      <c r="BZ55" s="1">
        <f t="shared" si="282"/>
        <v>1738.966997</v>
      </c>
      <c r="CB55" s="1">
        <f t="shared" si="283"/>
        <v>1791.136007</v>
      </c>
      <c r="CD55" s="1">
        <f t="shared" si="284"/>
        <v>1844.870087</v>
      </c>
      <c r="CF55" s="1">
        <f t="shared" si="285"/>
        <v>1900.21619</v>
      </c>
      <c r="CH55" s="1">
        <f t="shared" si="286"/>
        <v>1957.222675</v>
      </c>
      <c r="CJ55" s="1">
        <f t="shared" si="287"/>
        <v>2015.939355</v>
      </c>
      <c r="CL55" s="1">
        <f t="shared" si="288"/>
        <v>2076.417536</v>
      </c>
      <c r="CN55" s="1">
        <f t="shared" si="289"/>
        <v>2138.710062</v>
      </c>
      <c r="CP55" s="1">
        <f t="shared" si="290"/>
        <v>2202.871364</v>
      </c>
      <c r="CR55" s="1">
        <f t="shared" si="291"/>
        <v>2268.957505</v>
      </c>
      <c r="CT55" s="1">
        <f t="shared" si="292"/>
        <v>2337.02623</v>
      </c>
      <c r="CV55" s="1">
        <f t="shared" si="293"/>
        <v>2407.137017</v>
      </c>
      <c r="CX55" s="1">
        <f t="shared" si="294"/>
        <v>2479.351128</v>
      </c>
      <c r="CZ55" s="1">
        <f t="shared" si="295"/>
        <v>2553.731661</v>
      </c>
      <c r="DB55" s="1">
        <f t="shared" si="296"/>
        <v>2630.343611</v>
      </c>
      <c r="DD55" s="1">
        <f t="shared" si="297"/>
        <v>2709.25392</v>
      </c>
      <c r="DF55" s="1">
        <f t="shared" si="298"/>
        <v>2790.531537</v>
      </c>
      <c r="DH55" s="1">
        <f t="shared" si="299"/>
        <v>2874.247483</v>
      </c>
      <c r="DJ55" s="1">
        <f t="shared" si="300"/>
        <v>2960.474908</v>
      </c>
      <c r="DL55" s="1">
        <f t="shared" si="301"/>
        <v>3049.289155</v>
      </c>
      <c r="DN55" s="1">
        <f t="shared" si="302"/>
        <v>3140.76783</v>
      </c>
      <c r="DP55" s="1">
        <f t="shared" si="303"/>
        <v>3234.990865</v>
      </c>
      <c r="DR55" s="1">
        <f t="shared" si="304"/>
        <v>3332.04059</v>
      </c>
      <c r="DT55" s="1">
        <f t="shared" si="305"/>
        <v>3432.001808</v>
      </c>
      <c r="DV55" s="1">
        <f t="shared" si="306"/>
        <v>3534.961862</v>
      </c>
    </row>
    <row r="56" ht="12.75" customHeight="1">
      <c r="A56" t="s">
        <v>71</v>
      </c>
      <c r="D56" s="1">
        <v>5000.0</v>
      </c>
      <c r="H56" s="1">
        <f t="shared" si="247"/>
        <v>5150</v>
      </c>
      <c r="J56" s="1">
        <f t="shared" si="248"/>
        <v>5304.5</v>
      </c>
      <c r="L56" s="1">
        <f t="shared" si="249"/>
        <v>5463.635</v>
      </c>
      <c r="N56" s="1">
        <f t="shared" si="250"/>
        <v>5627.54405</v>
      </c>
      <c r="P56" s="1">
        <f t="shared" si="251"/>
        <v>5796.370372</v>
      </c>
      <c r="R56" s="1">
        <f t="shared" si="252"/>
        <v>5970.261483</v>
      </c>
      <c r="T56" s="1">
        <f t="shared" si="253"/>
        <v>6149.369327</v>
      </c>
      <c r="V56" s="1">
        <f t="shared" si="254"/>
        <v>6333.850407</v>
      </c>
      <c r="X56" s="1">
        <f t="shared" si="255"/>
        <v>6523.865919</v>
      </c>
      <c r="Z56" s="1">
        <f t="shared" si="256"/>
        <v>6719.581897</v>
      </c>
      <c r="AB56" s="1">
        <f t="shared" si="257"/>
        <v>6921.169354</v>
      </c>
      <c r="AD56" s="1">
        <f t="shared" si="258"/>
        <v>7128.804434</v>
      </c>
      <c r="AF56" s="1">
        <f t="shared" si="259"/>
        <v>7342.668567</v>
      </c>
      <c r="AH56" s="1">
        <f t="shared" si="260"/>
        <v>7562.948624</v>
      </c>
      <c r="AJ56" s="1">
        <f t="shared" si="261"/>
        <v>7789.837083</v>
      </c>
      <c r="AL56" s="1">
        <f t="shared" si="262"/>
        <v>8023.532195</v>
      </c>
      <c r="AN56" s="1">
        <f t="shared" si="263"/>
        <v>8264.238161</v>
      </c>
      <c r="AP56" s="1">
        <f t="shared" si="264"/>
        <v>8512.165306</v>
      </c>
      <c r="AR56" s="1">
        <f t="shared" si="265"/>
        <v>8767.530265</v>
      </c>
      <c r="AT56" s="1">
        <f t="shared" si="266"/>
        <v>9030.556173</v>
      </c>
      <c r="AV56" s="1">
        <f t="shared" si="267"/>
        <v>9301.472859</v>
      </c>
      <c r="AX56" s="1">
        <f t="shared" si="268"/>
        <v>9580.517044</v>
      </c>
      <c r="AZ56" s="1">
        <f t="shared" si="269"/>
        <v>9867.932556</v>
      </c>
      <c r="BB56" s="1">
        <f t="shared" si="270"/>
        <v>10163.97053</v>
      </c>
      <c r="BD56" s="1">
        <f t="shared" si="271"/>
        <v>10468.88965</v>
      </c>
      <c r="BF56" s="1">
        <f t="shared" si="272"/>
        <v>10782.95634</v>
      </c>
      <c r="BH56" s="1">
        <f t="shared" si="273"/>
        <v>11106.44503</v>
      </c>
      <c r="BJ56" s="1">
        <f t="shared" si="274"/>
        <v>11439.63838</v>
      </c>
      <c r="BL56" s="1">
        <f t="shared" si="275"/>
        <v>11782.82753</v>
      </c>
      <c r="BN56" s="1">
        <f t="shared" si="276"/>
        <v>12136.31236</v>
      </c>
      <c r="BP56" s="1">
        <f t="shared" si="277"/>
        <v>12500.40173</v>
      </c>
      <c r="BR56" s="1">
        <f t="shared" si="278"/>
        <v>12875.41378</v>
      </c>
      <c r="BT56" s="1">
        <f t="shared" si="279"/>
        <v>13261.67619</v>
      </c>
      <c r="BV56" s="1">
        <f t="shared" si="280"/>
        <v>13659.52648</v>
      </c>
      <c r="BX56" s="1">
        <f t="shared" si="281"/>
        <v>14069.31227</v>
      </c>
      <c r="BZ56" s="1">
        <f t="shared" si="282"/>
        <v>14491.39164</v>
      </c>
      <c r="CB56" s="1">
        <f t="shared" si="283"/>
        <v>14926.13339</v>
      </c>
      <c r="CD56" s="1">
        <f t="shared" si="284"/>
        <v>15373.91739</v>
      </c>
      <c r="CF56" s="1">
        <f t="shared" si="285"/>
        <v>15835.13491</v>
      </c>
      <c r="CH56" s="1">
        <f t="shared" si="286"/>
        <v>16310.18896</v>
      </c>
      <c r="CJ56" s="1">
        <f t="shared" si="287"/>
        <v>16799.49463</v>
      </c>
      <c r="CL56" s="1">
        <f t="shared" si="288"/>
        <v>17303.47947</v>
      </c>
      <c r="CN56" s="1">
        <f t="shared" si="289"/>
        <v>17822.58385</v>
      </c>
      <c r="CP56" s="1">
        <f t="shared" si="290"/>
        <v>18357.26137</v>
      </c>
      <c r="CR56" s="1">
        <f t="shared" si="291"/>
        <v>18907.97921</v>
      </c>
      <c r="CT56" s="1">
        <f t="shared" si="292"/>
        <v>19475.21858</v>
      </c>
      <c r="CV56" s="1">
        <f t="shared" si="293"/>
        <v>20059.47514</v>
      </c>
      <c r="CX56" s="1">
        <f t="shared" si="294"/>
        <v>20661.2594</v>
      </c>
      <c r="CZ56" s="1">
        <f t="shared" si="295"/>
        <v>21281.09718</v>
      </c>
      <c r="DB56" s="1">
        <f t="shared" si="296"/>
        <v>21919.53009</v>
      </c>
      <c r="DD56" s="1">
        <f t="shared" si="297"/>
        <v>22577.116</v>
      </c>
      <c r="DF56" s="1">
        <f t="shared" si="298"/>
        <v>23254.42948</v>
      </c>
      <c r="DH56" s="1">
        <f t="shared" si="299"/>
        <v>23952.06236</v>
      </c>
      <c r="DJ56" s="1">
        <f t="shared" si="300"/>
        <v>24670.62423</v>
      </c>
      <c r="DL56" s="1">
        <f t="shared" si="301"/>
        <v>25410.74296</v>
      </c>
      <c r="DN56" s="1">
        <f t="shared" si="302"/>
        <v>26173.06525</v>
      </c>
      <c r="DP56" s="1">
        <f t="shared" si="303"/>
        <v>26958.2572</v>
      </c>
      <c r="DR56" s="1">
        <f t="shared" si="304"/>
        <v>27767.00492</v>
      </c>
      <c r="DT56" s="1">
        <f t="shared" si="305"/>
        <v>28600.01507</v>
      </c>
      <c r="DV56" s="1">
        <f t="shared" si="306"/>
        <v>29458.01552</v>
      </c>
    </row>
    <row r="57" ht="12.75" customHeight="1">
      <c r="A57" t="s">
        <v>72</v>
      </c>
      <c r="D57" s="1">
        <v>200.0</v>
      </c>
      <c r="H57" s="1">
        <f t="shared" si="247"/>
        <v>206</v>
      </c>
      <c r="J57" s="1">
        <f t="shared" si="248"/>
        <v>212.18</v>
      </c>
      <c r="L57" s="1">
        <f t="shared" si="249"/>
        <v>218.5454</v>
      </c>
      <c r="N57" s="1">
        <f t="shared" si="250"/>
        <v>225.101762</v>
      </c>
      <c r="P57" s="1">
        <f t="shared" si="251"/>
        <v>231.8548149</v>
      </c>
      <c r="R57" s="1">
        <f t="shared" si="252"/>
        <v>238.8104593</v>
      </c>
      <c r="T57" s="1">
        <f t="shared" si="253"/>
        <v>245.9747731</v>
      </c>
      <c r="V57" s="1">
        <f t="shared" si="254"/>
        <v>253.3540163</v>
      </c>
      <c r="X57" s="1">
        <f t="shared" si="255"/>
        <v>260.9546368</v>
      </c>
      <c r="Z57" s="1">
        <f t="shared" si="256"/>
        <v>268.7832759</v>
      </c>
      <c r="AB57" s="1">
        <f t="shared" si="257"/>
        <v>276.8467741</v>
      </c>
      <c r="AD57" s="1">
        <f t="shared" si="258"/>
        <v>285.1521774</v>
      </c>
      <c r="AF57" s="1">
        <f t="shared" si="259"/>
        <v>293.7067427</v>
      </c>
      <c r="AH57" s="1">
        <f t="shared" si="260"/>
        <v>302.517945</v>
      </c>
      <c r="AJ57" s="1">
        <f t="shared" si="261"/>
        <v>311.5934833</v>
      </c>
      <c r="AL57" s="1">
        <f t="shared" si="262"/>
        <v>320.9412878</v>
      </c>
      <c r="AN57" s="1">
        <f t="shared" si="263"/>
        <v>330.5695265</v>
      </c>
      <c r="AP57" s="1">
        <f t="shared" si="264"/>
        <v>340.4866122</v>
      </c>
      <c r="AR57" s="1">
        <f t="shared" si="265"/>
        <v>350.7012106</v>
      </c>
      <c r="AT57" s="1">
        <f t="shared" si="266"/>
        <v>361.2222469</v>
      </c>
      <c r="AV57" s="1">
        <f t="shared" si="267"/>
        <v>372.0589143</v>
      </c>
      <c r="AX57" s="1">
        <f t="shared" si="268"/>
        <v>383.2206818</v>
      </c>
      <c r="AZ57" s="1">
        <f t="shared" si="269"/>
        <v>394.7173022</v>
      </c>
      <c r="BB57" s="1">
        <f t="shared" si="270"/>
        <v>406.5588213</v>
      </c>
      <c r="BD57" s="1">
        <f t="shared" si="271"/>
        <v>418.7555859</v>
      </c>
      <c r="BF57" s="1">
        <f t="shared" si="272"/>
        <v>431.3182535</v>
      </c>
      <c r="BH57" s="1">
        <f t="shared" si="273"/>
        <v>444.2578011</v>
      </c>
      <c r="BJ57" s="1">
        <f t="shared" si="274"/>
        <v>457.5855351</v>
      </c>
      <c r="BL57" s="1">
        <f t="shared" si="275"/>
        <v>471.3131012</v>
      </c>
      <c r="BN57" s="1">
        <f t="shared" si="276"/>
        <v>485.4524942</v>
      </c>
      <c r="BP57" s="1">
        <f t="shared" si="277"/>
        <v>500.0160691</v>
      </c>
      <c r="BR57" s="1">
        <f t="shared" si="278"/>
        <v>515.0165511</v>
      </c>
      <c r="BT57" s="1">
        <f t="shared" si="279"/>
        <v>530.4670477</v>
      </c>
      <c r="BV57" s="1">
        <f t="shared" si="280"/>
        <v>546.3810591</v>
      </c>
      <c r="BX57" s="1">
        <f t="shared" si="281"/>
        <v>562.7724909</v>
      </c>
      <c r="BZ57" s="1">
        <f t="shared" si="282"/>
        <v>579.6556656</v>
      </c>
      <c r="CB57" s="1">
        <f t="shared" si="283"/>
        <v>597.0453356</v>
      </c>
      <c r="CD57" s="1">
        <f t="shared" si="284"/>
        <v>614.9566956</v>
      </c>
      <c r="CF57" s="1">
        <f t="shared" si="285"/>
        <v>633.4053965</v>
      </c>
      <c r="CH57" s="1">
        <f t="shared" si="286"/>
        <v>652.4075584</v>
      </c>
      <c r="CJ57" s="1">
        <f t="shared" si="287"/>
        <v>671.9797852</v>
      </c>
      <c r="CL57" s="1">
        <f t="shared" si="288"/>
        <v>692.1391787</v>
      </c>
      <c r="CN57" s="1">
        <f t="shared" si="289"/>
        <v>712.9033541</v>
      </c>
      <c r="CP57" s="1">
        <f t="shared" si="290"/>
        <v>734.2904547</v>
      </c>
      <c r="CR57" s="1">
        <f t="shared" si="291"/>
        <v>756.3191683</v>
      </c>
      <c r="CT57" s="1">
        <f t="shared" si="292"/>
        <v>779.0087434</v>
      </c>
      <c r="CV57" s="1">
        <f t="shared" si="293"/>
        <v>802.3790057</v>
      </c>
      <c r="CX57" s="1">
        <f t="shared" si="294"/>
        <v>826.4503759</v>
      </c>
      <c r="CZ57" s="1">
        <f t="shared" si="295"/>
        <v>851.2438871</v>
      </c>
      <c r="DB57" s="1">
        <f t="shared" si="296"/>
        <v>876.7812037</v>
      </c>
      <c r="DD57" s="1">
        <f t="shared" si="297"/>
        <v>903.0846399</v>
      </c>
      <c r="DF57" s="1">
        <f t="shared" si="298"/>
        <v>930.177179</v>
      </c>
      <c r="DH57" s="1">
        <f t="shared" si="299"/>
        <v>958.0824944</v>
      </c>
      <c r="DJ57" s="1">
        <f t="shared" si="300"/>
        <v>986.8249693</v>
      </c>
      <c r="DL57" s="1">
        <f t="shared" si="301"/>
        <v>1016.429718</v>
      </c>
      <c r="DN57" s="1">
        <f t="shared" si="302"/>
        <v>1046.92261</v>
      </c>
      <c r="DP57" s="1">
        <f t="shared" si="303"/>
        <v>1078.330288</v>
      </c>
      <c r="DR57" s="1">
        <f t="shared" si="304"/>
        <v>1110.680197</v>
      </c>
      <c r="DT57" s="1">
        <f t="shared" si="305"/>
        <v>1144.000603</v>
      </c>
      <c r="DV57" s="1">
        <f t="shared" si="306"/>
        <v>1178.320621</v>
      </c>
    </row>
    <row r="58" ht="12.75" customHeight="1">
      <c r="A58" t="s">
        <v>73</v>
      </c>
      <c r="D58" s="1">
        <v>5000.0</v>
      </c>
      <c r="H58" s="1">
        <f t="shared" si="247"/>
        <v>5150</v>
      </c>
      <c r="J58" s="1">
        <f t="shared" si="248"/>
        <v>5304.5</v>
      </c>
      <c r="L58" s="1">
        <f t="shared" si="249"/>
        <v>5463.635</v>
      </c>
      <c r="N58" s="1">
        <f t="shared" si="250"/>
        <v>5627.54405</v>
      </c>
      <c r="P58" s="1">
        <f t="shared" si="251"/>
        <v>5796.370372</v>
      </c>
      <c r="R58" s="1">
        <f t="shared" si="252"/>
        <v>5970.261483</v>
      </c>
      <c r="T58" s="1">
        <f t="shared" si="253"/>
        <v>6149.369327</v>
      </c>
      <c r="V58" s="1">
        <f t="shared" si="254"/>
        <v>6333.850407</v>
      </c>
      <c r="X58" s="1">
        <f t="shared" si="255"/>
        <v>6523.865919</v>
      </c>
      <c r="Z58" s="1">
        <f t="shared" si="256"/>
        <v>6719.581897</v>
      </c>
      <c r="AB58" s="1">
        <f t="shared" si="257"/>
        <v>6921.169354</v>
      </c>
      <c r="AD58" s="1">
        <f t="shared" si="258"/>
        <v>7128.804434</v>
      </c>
      <c r="AF58" s="1">
        <f t="shared" si="259"/>
        <v>7342.668567</v>
      </c>
      <c r="AH58" s="1">
        <f t="shared" si="260"/>
        <v>7562.948624</v>
      </c>
      <c r="AJ58" s="1">
        <f t="shared" si="261"/>
        <v>7789.837083</v>
      </c>
      <c r="AL58" s="1">
        <f t="shared" si="262"/>
        <v>8023.532195</v>
      </c>
      <c r="AN58" s="1">
        <f t="shared" si="263"/>
        <v>8264.238161</v>
      </c>
      <c r="AP58" s="1">
        <f t="shared" si="264"/>
        <v>8512.165306</v>
      </c>
      <c r="AR58" s="1">
        <f t="shared" si="265"/>
        <v>8767.530265</v>
      </c>
      <c r="AT58" s="1">
        <f t="shared" si="266"/>
        <v>9030.556173</v>
      </c>
      <c r="AV58" s="1">
        <f t="shared" si="267"/>
        <v>9301.472859</v>
      </c>
      <c r="AX58" s="1">
        <f t="shared" si="268"/>
        <v>9580.517044</v>
      </c>
      <c r="AZ58" s="1">
        <f t="shared" si="269"/>
        <v>9867.932556</v>
      </c>
      <c r="BB58" s="1">
        <f t="shared" si="270"/>
        <v>10163.97053</v>
      </c>
      <c r="BD58" s="1">
        <f t="shared" si="271"/>
        <v>10468.88965</v>
      </c>
      <c r="BF58" s="1">
        <f t="shared" si="272"/>
        <v>10782.95634</v>
      </c>
      <c r="BH58" s="1">
        <f t="shared" si="273"/>
        <v>11106.44503</v>
      </c>
      <c r="BJ58" s="1">
        <f t="shared" si="274"/>
        <v>11439.63838</v>
      </c>
      <c r="BL58" s="1">
        <f t="shared" si="275"/>
        <v>11782.82753</v>
      </c>
      <c r="BN58" s="1">
        <f t="shared" si="276"/>
        <v>12136.31236</v>
      </c>
      <c r="BP58" s="1">
        <f t="shared" si="277"/>
        <v>12500.40173</v>
      </c>
      <c r="BR58" s="1">
        <f t="shared" si="278"/>
        <v>12875.41378</v>
      </c>
      <c r="BT58" s="1">
        <f t="shared" si="279"/>
        <v>13261.67619</v>
      </c>
      <c r="BV58" s="1">
        <f t="shared" si="280"/>
        <v>13659.52648</v>
      </c>
      <c r="BX58" s="1">
        <f t="shared" si="281"/>
        <v>14069.31227</v>
      </c>
      <c r="BZ58" s="1">
        <f t="shared" si="282"/>
        <v>14491.39164</v>
      </c>
      <c r="CB58" s="1">
        <f t="shared" si="283"/>
        <v>14926.13339</v>
      </c>
      <c r="CD58" s="1">
        <f t="shared" si="284"/>
        <v>15373.91739</v>
      </c>
      <c r="CF58" s="1">
        <f t="shared" si="285"/>
        <v>15835.13491</v>
      </c>
      <c r="CH58" s="1">
        <f t="shared" si="286"/>
        <v>16310.18896</v>
      </c>
      <c r="CJ58" s="1">
        <f t="shared" si="287"/>
        <v>16799.49463</v>
      </c>
      <c r="CL58" s="1">
        <f t="shared" si="288"/>
        <v>17303.47947</v>
      </c>
      <c r="CN58" s="1">
        <f t="shared" si="289"/>
        <v>17822.58385</v>
      </c>
      <c r="CP58" s="1">
        <f t="shared" si="290"/>
        <v>18357.26137</v>
      </c>
      <c r="CR58" s="1">
        <f t="shared" si="291"/>
        <v>18907.97921</v>
      </c>
      <c r="CT58" s="1">
        <f t="shared" si="292"/>
        <v>19475.21858</v>
      </c>
      <c r="CV58" s="1">
        <f t="shared" si="293"/>
        <v>20059.47514</v>
      </c>
      <c r="CX58" s="1">
        <f t="shared" si="294"/>
        <v>20661.2594</v>
      </c>
      <c r="CZ58" s="1">
        <f t="shared" si="295"/>
        <v>21281.09718</v>
      </c>
      <c r="DB58" s="1">
        <f t="shared" si="296"/>
        <v>21919.53009</v>
      </c>
      <c r="DD58" s="1">
        <f t="shared" si="297"/>
        <v>22577.116</v>
      </c>
      <c r="DF58" s="1">
        <f t="shared" si="298"/>
        <v>23254.42948</v>
      </c>
      <c r="DH58" s="1">
        <f t="shared" si="299"/>
        <v>23952.06236</v>
      </c>
      <c r="DJ58" s="1">
        <f t="shared" si="300"/>
        <v>24670.62423</v>
      </c>
      <c r="DL58" s="1">
        <f t="shared" si="301"/>
        <v>25410.74296</v>
      </c>
      <c r="DN58" s="1">
        <f t="shared" si="302"/>
        <v>26173.06525</v>
      </c>
      <c r="DP58" s="1">
        <f t="shared" si="303"/>
        <v>26958.2572</v>
      </c>
      <c r="DR58" s="1">
        <f t="shared" si="304"/>
        <v>27767.00492</v>
      </c>
      <c r="DT58" s="1">
        <f t="shared" si="305"/>
        <v>28600.01507</v>
      </c>
      <c r="DV58" s="1">
        <f t="shared" si="306"/>
        <v>29458.01552</v>
      </c>
    </row>
    <row r="59" ht="12.75" customHeight="1">
      <c r="A59" t="s">
        <v>75</v>
      </c>
      <c r="D59" s="1">
        <v>800.0</v>
      </c>
      <c r="H59" s="1">
        <f t="shared" si="247"/>
        <v>824</v>
      </c>
      <c r="J59" s="1">
        <f t="shared" si="248"/>
        <v>848.72</v>
      </c>
      <c r="L59" s="1">
        <f t="shared" si="249"/>
        <v>874.1816</v>
      </c>
      <c r="N59" s="1">
        <f t="shared" si="250"/>
        <v>900.407048</v>
      </c>
      <c r="P59" s="1">
        <f t="shared" si="251"/>
        <v>927.4192594</v>
      </c>
      <c r="R59" s="1">
        <f t="shared" si="252"/>
        <v>955.2418372</v>
      </c>
      <c r="T59" s="1">
        <f t="shared" si="253"/>
        <v>983.8990923</v>
      </c>
      <c r="V59" s="1">
        <f t="shared" si="254"/>
        <v>1013.416065</v>
      </c>
      <c r="X59" s="1">
        <f t="shared" si="255"/>
        <v>1043.818547</v>
      </c>
      <c r="Z59" s="1">
        <f t="shared" si="256"/>
        <v>1075.133103</v>
      </c>
      <c r="AB59" s="1">
        <f t="shared" si="257"/>
        <v>1107.387097</v>
      </c>
      <c r="AD59" s="1">
        <f t="shared" si="258"/>
        <v>1140.608709</v>
      </c>
      <c r="AF59" s="1">
        <f t="shared" si="259"/>
        <v>1174.826971</v>
      </c>
      <c r="AH59" s="1">
        <f t="shared" si="260"/>
        <v>1210.07178</v>
      </c>
      <c r="AJ59" s="1">
        <f t="shared" si="261"/>
        <v>1246.373933</v>
      </c>
      <c r="AL59" s="1">
        <f t="shared" si="262"/>
        <v>1283.765151</v>
      </c>
      <c r="AN59" s="1">
        <f t="shared" si="263"/>
        <v>1322.278106</v>
      </c>
      <c r="AP59" s="1">
        <f t="shared" si="264"/>
        <v>1361.946449</v>
      </c>
      <c r="AR59" s="1">
        <f t="shared" si="265"/>
        <v>1402.804842</v>
      </c>
      <c r="AT59" s="1">
        <f t="shared" si="266"/>
        <v>1444.888988</v>
      </c>
      <c r="AV59" s="1">
        <f t="shared" si="267"/>
        <v>1488.235657</v>
      </c>
      <c r="AX59" s="1">
        <f t="shared" si="268"/>
        <v>1532.882727</v>
      </c>
      <c r="AZ59" s="1">
        <f t="shared" si="269"/>
        <v>1578.869209</v>
      </c>
      <c r="BB59" s="1">
        <f t="shared" si="270"/>
        <v>1626.235285</v>
      </c>
      <c r="BD59" s="1">
        <f t="shared" si="271"/>
        <v>1675.022344</v>
      </c>
      <c r="BF59" s="1">
        <f t="shared" si="272"/>
        <v>1725.273014</v>
      </c>
      <c r="BH59" s="1">
        <f t="shared" si="273"/>
        <v>1777.031204</v>
      </c>
      <c r="BJ59" s="1">
        <f t="shared" si="274"/>
        <v>1830.342141</v>
      </c>
      <c r="BL59" s="1">
        <f t="shared" si="275"/>
        <v>1885.252405</v>
      </c>
      <c r="BN59" s="1">
        <f t="shared" si="276"/>
        <v>1941.809977</v>
      </c>
      <c r="BP59" s="1">
        <f t="shared" si="277"/>
        <v>2000.064276</v>
      </c>
      <c r="BR59" s="1">
        <f t="shared" si="278"/>
        <v>2060.066205</v>
      </c>
      <c r="BT59" s="1">
        <f t="shared" si="279"/>
        <v>2121.868191</v>
      </c>
      <c r="BV59" s="1">
        <f t="shared" si="280"/>
        <v>2185.524236</v>
      </c>
      <c r="BX59" s="1">
        <f t="shared" si="281"/>
        <v>2251.089963</v>
      </c>
      <c r="BZ59" s="1">
        <f t="shared" si="282"/>
        <v>2318.622662</v>
      </c>
      <c r="CB59" s="1">
        <f t="shared" si="283"/>
        <v>2388.181342</v>
      </c>
      <c r="CD59" s="1">
        <f t="shared" si="284"/>
        <v>2459.826783</v>
      </c>
      <c r="CF59" s="1">
        <f t="shared" si="285"/>
        <v>2533.621586</v>
      </c>
      <c r="CH59" s="1">
        <f t="shared" si="286"/>
        <v>2609.630234</v>
      </c>
      <c r="CJ59" s="1">
        <f t="shared" si="287"/>
        <v>2687.919141</v>
      </c>
      <c r="CL59" s="1">
        <f t="shared" si="288"/>
        <v>2768.556715</v>
      </c>
      <c r="CN59" s="1">
        <f t="shared" si="289"/>
        <v>2851.613416</v>
      </c>
      <c r="CP59" s="1">
        <f t="shared" si="290"/>
        <v>2937.161819</v>
      </c>
      <c r="CR59" s="1">
        <f t="shared" si="291"/>
        <v>3025.276673</v>
      </c>
      <c r="CT59" s="1">
        <f t="shared" si="292"/>
        <v>3116.034974</v>
      </c>
      <c r="CV59" s="1">
        <f t="shared" si="293"/>
        <v>3209.516023</v>
      </c>
      <c r="CX59" s="1">
        <f t="shared" si="294"/>
        <v>3305.801503</v>
      </c>
      <c r="CZ59" s="1">
        <f t="shared" si="295"/>
        <v>3404.975549</v>
      </c>
      <c r="DB59" s="1">
        <f t="shared" si="296"/>
        <v>3507.124815</v>
      </c>
      <c r="DD59" s="1">
        <f t="shared" si="297"/>
        <v>3612.338559</v>
      </c>
      <c r="DF59" s="1">
        <f t="shared" si="298"/>
        <v>3720.708716</v>
      </c>
      <c r="DH59" s="1">
        <f t="shared" si="299"/>
        <v>3832.329978</v>
      </c>
      <c r="DJ59" s="1">
        <f t="shared" si="300"/>
        <v>3947.299877</v>
      </c>
      <c r="DL59" s="1">
        <f t="shared" si="301"/>
        <v>4065.718873</v>
      </c>
      <c r="DN59" s="1">
        <f t="shared" si="302"/>
        <v>4187.69044</v>
      </c>
      <c r="DP59" s="1">
        <f t="shared" si="303"/>
        <v>4313.321153</v>
      </c>
      <c r="DR59" s="1">
        <f t="shared" si="304"/>
        <v>4442.720787</v>
      </c>
      <c r="DT59" s="1">
        <f t="shared" si="305"/>
        <v>4576.002411</v>
      </c>
      <c r="DV59" s="1">
        <f t="shared" si="306"/>
        <v>4713.282483</v>
      </c>
    </row>
    <row r="60" ht="12.75" customHeight="1">
      <c r="A60" t="s">
        <v>76</v>
      </c>
      <c r="D60" s="1">
        <v>2000.0</v>
      </c>
      <c r="H60" s="1">
        <f t="shared" si="247"/>
        <v>2060</v>
      </c>
      <c r="J60" s="1">
        <f t="shared" si="248"/>
        <v>2121.8</v>
      </c>
      <c r="L60" s="1">
        <f t="shared" si="249"/>
        <v>2185.454</v>
      </c>
      <c r="N60" s="1">
        <f t="shared" si="250"/>
        <v>2251.01762</v>
      </c>
      <c r="P60" s="1">
        <f t="shared" si="251"/>
        <v>2318.548149</v>
      </c>
      <c r="R60" s="1">
        <f t="shared" si="252"/>
        <v>2388.104593</v>
      </c>
      <c r="T60" s="1">
        <f t="shared" si="253"/>
        <v>2459.747731</v>
      </c>
      <c r="V60" s="1">
        <f t="shared" si="254"/>
        <v>2533.540163</v>
      </c>
      <c r="X60" s="1">
        <f t="shared" si="255"/>
        <v>2609.546368</v>
      </c>
      <c r="Z60" s="1">
        <f t="shared" si="256"/>
        <v>2687.832759</v>
      </c>
      <c r="AB60" s="1">
        <f t="shared" si="257"/>
        <v>2768.467741</v>
      </c>
      <c r="AD60" s="1">
        <f t="shared" si="258"/>
        <v>2851.521774</v>
      </c>
      <c r="AF60" s="1">
        <f t="shared" si="259"/>
        <v>2937.067427</v>
      </c>
      <c r="AH60" s="1">
        <f t="shared" si="260"/>
        <v>3025.17945</v>
      </c>
      <c r="AJ60" s="1">
        <f t="shared" si="261"/>
        <v>3115.934833</v>
      </c>
      <c r="AL60" s="1">
        <f t="shared" si="262"/>
        <v>3209.412878</v>
      </c>
      <c r="AN60" s="1">
        <f t="shared" si="263"/>
        <v>3305.695265</v>
      </c>
      <c r="AP60" s="1">
        <f t="shared" si="264"/>
        <v>3404.866122</v>
      </c>
      <c r="AR60" s="1">
        <f t="shared" si="265"/>
        <v>3507.012106</v>
      </c>
      <c r="AT60" s="1">
        <f t="shared" si="266"/>
        <v>3612.222469</v>
      </c>
      <c r="AV60" s="1">
        <f t="shared" si="267"/>
        <v>3720.589143</v>
      </c>
      <c r="AX60" s="1">
        <f t="shared" si="268"/>
        <v>3832.206818</v>
      </c>
      <c r="AZ60" s="1">
        <f t="shared" si="269"/>
        <v>3947.173022</v>
      </c>
      <c r="BB60" s="1">
        <f t="shared" si="270"/>
        <v>4065.588213</v>
      </c>
      <c r="BD60" s="1">
        <f t="shared" si="271"/>
        <v>4187.555859</v>
      </c>
      <c r="BF60" s="1">
        <f t="shared" si="272"/>
        <v>4313.182535</v>
      </c>
      <c r="BH60" s="1">
        <f t="shared" si="273"/>
        <v>4442.578011</v>
      </c>
      <c r="BJ60" s="1">
        <f t="shared" si="274"/>
        <v>4575.855351</v>
      </c>
      <c r="BL60" s="1">
        <f t="shared" si="275"/>
        <v>4713.131012</v>
      </c>
      <c r="BN60" s="1">
        <f t="shared" si="276"/>
        <v>4854.524942</v>
      </c>
      <c r="BP60" s="1">
        <f t="shared" si="277"/>
        <v>5000.160691</v>
      </c>
      <c r="BR60" s="1">
        <f t="shared" si="278"/>
        <v>5150.165511</v>
      </c>
      <c r="BT60" s="1">
        <f t="shared" si="279"/>
        <v>5304.670477</v>
      </c>
      <c r="BV60" s="1">
        <f t="shared" si="280"/>
        <v>5463.810591</v>
      </c>
      <c r="BX60" s="1">
        <f t="shared" si="281"/>
        <v>5627.724909</v>
      </c>
      <c r="BZ60" s="1">
        <f t="shared" si="282"/>
        <v>5796.556656</v>
      </c>
      <c r="CB60" s="1">
        <f t="shared" si="283"/>
        <v>5970.453356</v>
      </c>
      <c r="CD60" s="1">
        <f t="shared" si="284"/>
        <v>6149.566956</v>
      </c>
      <c r="CF60" s="1">
        <f t="shared" si="285"/>
        <v>6334.053965</v>
      </c>
      <c r="CH60" s="1">
        <f t="shared" si="286"/>
        <v>6524.075584</v>
      </c>
      <c r="CJ60" s="1">
        <f t="shared" si="287"/>
        <v>6719.797852</v>
      </c>
      <c r="CL60" s="1">
        <f t="shared" si="288"/>
        <v>6921.391787</v>
      </c>
      <c r="CN60" s="1">
        <f t="shared" si="289"/>
        <v>7129.033541</v>
      </c>
      <c r="CP60" s="1">
        <f t="shared" si="290"/>
        <v>7342.904547</v>
      </c>
      <c r="CR60" s="1">
        <f t="shared" si="291"/>
        <v>7563.191683</v>
      </c>
      <c r="CT60" s="1">
        <f t="shared" si="292"/>
        <v>7790.087434</v>
      </c>
      <c r="CV60" s="1">
        <f t="shared" si="293"/>
        <v>8023.790057</v>
      </c>
      <c r="CX60" s="1">
        <f t="shared" si="294"/>
        <v>8264.503759</v>
      </c>
      <c r="CZ60" s="1">
        <f t="shared" si="295"/>
        <v>8512.438871</v>
      </c>
      <c r="DB60" s="1">
        <f t="shared" si="296"/>
        <v>8767.812037</v>
      </c>
      <c r="DD60" s="1">
        <f t="shared" si="297"/>
        <v>9030.846399</v>
      </c>
      <c r="DF60" s="1">
        <f t="shared" si="298"/>
        <v>9301.77179</v>
      </c>
      <c r="DH60" s="1">
        <f t="shared" si="299"/>
        <v>9580.824944</v>
      </c>
      <c r="DJ60" s="1">
        <f t="shared" si="300"/>
        <v>9868.249693</v>
      </c>
      <c r="DL60" s="1">
        <f t="shared" si="301"/>
        <v>10164.29718</v>
      </c>
      <c r="DN60" s="1">
        <f t="shared" si="302"/>
        <v>10469.2261</v>
      </c>
      <c r="DP60" s="1">
        <f t="shared" si="303"/>
        <v>10783.30288</v>
      </c>
      <c r="DR60" s="1">
        <f t="shared" si="304"/>
        <v>11106.80197</v>
      </c>
      <c r="DT60" s="1">
        <f t="shared" si="305"/>
        <v>11440.00603</v>
      </c>
      <c r="DV60" s="1">
        <f t="shared" si="306"/>
        <v>11783.20621</v>
      </c>
    </row>
    <row r="61" ht="12.75" customHeight="1">
      <c r="A61" t="s">
        <v>78</v>
      </c>
      <c r="D61" s="1">
        <v>2500.0</v>
      </c>
      <c r="H61" s="1">
        <f t="shared" si="247"/>
        <v>2575</v>
      </c>
      <c r="J61" s="1">
        <f t="shared" si="248"/>
        <v>2652.25</v>
      </c>
      <c r="L61" s="1">
        <f t="shared" si="249"/>
        <v>2731.8175</v>
      </c>
      <c r="N61" s="1">
        <f t="shared" si="250"/>
        <v>2813.772025</v>
      </c>
      <c r="P61" s="1">
        <f t="shared" si="251"/>
        <v>2898.185186</v>
      </c>
      <c r="R61" s="1">
        <f t="shared" si="252"/>
        <v>2985.130741</v>
      </c>
      <c r="T61" s="1">
        <f t="shared" si="253"/>
        <v>3074.684664</v>
      </c>
      <c r="V61" s="1">
        <f t="shared" si="254"/>
        <v>3166.925203</v>
      </c>
      <c r="X61" s="1">
        <f t="shared" si="255"/>
        <v>3261.93296</v>
      </c>
      <c r="Z61" s="1">
        <f t="shared" si="256"/>
        <v>3359.790948</v>
      </c>
      <c r="AB61" s="1">
        <f t="shared" si="257"/>
        <v>3460.584677</v>
      </c>
      <c r="AD61" s="1">
        <f t="shared" si="258"/>
        <v>3564.402217</v>
      </c>
      <c r="AF61" s="1">
        <f t="shared" si="259"/>
        <v>3671.334284</v>
      </c>
      <c r="AH61" s="1">
        <f t="shared" si="260"/>
        <v>3781.474312</v>
      </c>
      <c r="AJ61" s="1">
        <f t="shared" si="261"/>
        <v>3894.918542</v>
      </c>
      <c r="AL61" s="1">
        <f t="shared" si="262"/>
        <v>4011.766098</v>
      </c>
      <c r="AN61" s="1">
        <f t="shared" si="263"/>
        <v>4132.119081</v>
      </c>
      <c r="AP61" s="1">
        <f t="shared" si="264"/>
        <v>4256.082653</v>
      </c>
      <c r="AR61" s="1">
        <f t="shared" si="265"/>
        <v>4383.765133</v>
      </c>
      <c r="AT61" s="1">
        <f t="shared" si="266"/>
        <v>4515.278087</v>
      </c>
      <c r="AV61" s="1">
        <f t="shared" si="267"/>
        <v>4650.736429</v>
      </c>
      <c r="AX61" s="1">
        <f t="shared" si="268"/>
        <v>4790.258522</v>
      </c>
      <c r="AZ61" s="1">
        <f t="shared" si="269"/>
        <v>4933.966278</v>
      </c>
      <c r="BB61" s="1">
        <f t="shared" si="270"/>
        <v>5081.985266</v>
      </c>
      <c r="BD61" s="1">
        <f t="shared" si="271"/>
        <v>5234.444824</v>
      </c>
      <c r="BF61" s="1">
        <f t="shared" si="272"/>
        <v>5391.478169</v>
      </c>
      <c r="BH61" s="1">
        <f t="shared" si="273"/>
        <v>5553.222514</v>
      </c>
      <c r="BJ61" s="1">
        <f t="shared" si="274"/>
        <v>5719.819189</v>
      </c>
      <c r="BL61" s="1">
        <f t="shared" si="275"/>
        <v>5891.413765</v>
      </c>
      <c r="BN61" s="1">
        <f t="shared" si="276"/>
        <v>6068.156178</v>
      </c>
      <c r="BP61" s="1">
        <f t="shared" si="277"/>
        <v>6250.200863</v>
      </c>
      <c r="BR61" s="1">
        <f t="shared" si="278"/>
        <v>6437.706889</v>
      </c>
      <c r="BT61" s="1">
        <f t="shared" si="279"/>
        <v>6630.838096</v>
      </c>
      <c r="BV61" s="1">
        <f t="shared" si="280"/>
        <v>6829.763239</v>
      </c>
      <c r="BX61" s="1">
        <f t="shared" si="281"/>
        <v>7034.656136</v>
      </c>
      <c r="BZ61" s="1">
        <f t="shared" si="282"/>
        <v>7245.69582</v>
      </c>
      <c r="CB61" s="1">
        <f t="shared" si="283"/>
        <v>7463.066695</v>
      </c>
      <c r="CD61" s="1">
        <f t="shared" si="284"/>
        <v>7686.958695</v>
      </c>
      <c r="CF61" s="1">
        <f t="shared" si="285"/>
        <v>7917.567456</v>
      </c>
      <c r="CH61" s="1">
        <f t="shared" si="286"/>
        <v>8155.09448</v>
      </c>
      <c r="CJ61" s="1">
        <f t="shared" si="287"/>
        <v>8399.747314</v>
      </c>
      <c r="CL61" s="1">
        <f t="shared" si="288"/>
        <v>8651.739734</v>
      </c>
      <c r="CN61" s="1">
        <f t="shared" si="289"/>
        <v>8911.291926</v>
      </c>
      <c r="CP61" s="1">
        <f t="shared" si="290"/>
        <v>9178.630684</v>
      </c>
      <c r="CR61" s="1">
        <f t="shared" si="291"/>
        <v>9453.989604</v>
      </c>
      <c r="CT61" s="1">
        <f t="shared" si="292"/>
        <v>9737.609292</v>
      </c>
      <c r="CV61" s="1">
        <f t="shared" si="293"/>
        <v>10029.73757</v>
      </c>
      <c r="CX61" s="1">
        <f t="shared" si="294"/>
        <v>10330.6297</v>
      </c>
      <c r="CZ61" s="1">
        <f t="shared" si="295"/>
        <v>10640.54859</v>
      </c>
      <c r="DB61" s="1">
        <f t="shared" si="296"/>
        <v>10959.76505</v>
      </c>
      <c r="DD61" s="1">
        <f t="shared" si="297"/>
        <v>11288.558</v>
      </c>
      <c r="DF61" s="1">
        <f t="shared" si="298"/>
        <v>11627.21474</v>
      </c>
      <c r="DH61" s="1">
        <f t="shared" si="299"/>
        <v>11976.03118</v>
      </c>
      <c r="DJ61" s="1">
        <f t="shared" si="300"/>
        <v>12335.31212</v>
      </c>
      <c r="DL61" s="1">
        <f t="shared" si="301"/>
        <v>12705.37148</v>
      </c>
      <c r="DN61" s="1">
        <f t="shared" si="302"/>
        <v>13086.53262</v>
      </c>
      <c r="DP61" s="1">
        <f t="shared" si="303"/>
        <v>13479.1286</v>
      </c>
      <c r="DR61" s="1">
        <f t="shared" si="304"/>
        <v>13883.50246</v>
      </c>
      <c r="DT61" s="1">
        <f t="shared" si="305"/>
        <v>14300.00753</v>
      </c>
      <c r="DV61" s="1">
        <f t="shared" si="306"/>
        <v>14729.00776</v>
      </c>
    </row>
    <row r="62" ht="12.75" customHeight="1">
      <c r="A62" t="s">
        <v>65</v>
      </c>
      <c r="D62" s="1">
        <v>3000.0</v>
      </c>
      <c r="H62" s="1">
        <f t="shared" si="247"/>
        <v>3090</v>
      </c>
      <c r="J62" s="1">
        <f t="shared" si="248"/>
        <v>3182.7</v>
      </c>
      <c r="L62" s="1">
        <f t="shared" si="249"/>
        <v>3278.181</v>
      </c>
      <c r="N62" s="1">
        <f t="shared" si="250"/>
        <v>3376.52643</v>
      </c>
      <c r="P62" s="1">
        <f t="shared" si="251"/>
        <v>3477.822223</v>
      </c>
      <c r="R62" s="1">
        <f t="shared" si="252"/>
        <v>3582.15689</v>
      </c>
      <c r="T62" s="1">
        <f t="shared" si="253"/>
        <v>3689.621596</v>
      </c>
      <c r="V62" s="1">
        <f t="shared" si="254"/>
        <v>3800.310244</v>
      </c>
      <c r="X62" s="1">
        <f t="shared" si="255"/>
        <v>3914.319551</v>
      </c>
      <c r="Z62" s="1">
        <f t="shared" si="256"/>
        <v>4031.749138</v>
      </c>
      <c r="AB62" s="1">
        <f t="shared" si="257"/>
        <v>4152.701612</v>
      </c>
      <c r="AD62" s="1">
        <f t="shared" si="258"/>
        <v>4277.282661</v>
      </c>
      <c r="AF62" s="1">
        <f t="shared" si="259"/>
        <v>4405.60114</v>
      </c>
      <c r="AH62" s="1">
        <f t="shared" si="260"/>
        <v>4537.769175</v>
      </c>
      <c r="AJ62" s="1">
        <f t="shared" si="261"/>
        <v>4673.90225</v>
      </c>
      <c r="AL62" s="1">
        <f t="shared" si="262"/>
        <v>4814.119317</v>
      </c>
      <c r="AN62" s="1">
        <f t="shared" si="263"/>
        <v>4958.542897</v>
      </c>
      <c r="AP62" s="1">
        <f t="shared" si="264"/>
        <v>5107.299184</v>
      </c>
      <c r="AR62" s="1">
        <f t="shared" si="265"/>
        <v>5260.518159</v>
      </c>
      <c r="AT62" s="1">
        <f t="shared" si="266"/>
        <v>5418.333704</v>
      </c>
      <c r="AV62" s="1">
        <f t="shared" si="267"/>
        <v>5580.883715</v>
      </c>
      <c r="AX62" s="1">
        <f t="shared" si="268"/>
        <v>5748.310227</v>
      </c>
      <c r="AZ62" s="1">
        <f t="shared" si="269"/>
        <v>5920.759533</v>
      </c>
      <c r="BB62" s="1">
        <f t="shared" si="270"/>
        <v>6098.382319</v>
      </c>
      <c r="BD62" s="1">
        <f t="shared" si="271"/>
        <v>6281.333789</v>
      </c>
      <c r="BF62" s="1">
        <f t="shared" si="272"/>
        <v>6469.773803</v>
      </c>
      <c r="BH62" s="1">
        <f t="shared" si="273"/>
        <v>6663.867017</v>
      </c>
      <c r="BJ62" s="1">
        <f t="shared" si="274"/>
        <v>6863.783027</v>
      </c>
      <c r="BL62" s="1">
        <f t="shared" si="275"/>
        <v>7069.696518</v>
      </c>
      <c r="BN62" s="1">
        <f t="shared" si="276"/>
        <v>7281.787414</v>
      </c>
      <c r="BP62" s="1">
        <f t="shared" si="277"/>
        <v>7500.241036</v>
      </c>
      <c r="BR62" s="1">
        <f t="shared" si="278"/>
        <v>7725.248267</v>
      </c>
      <c r="BT62" s="1">
        <f t="shared" si="279"/>
        <v>7957.005715</v>
      </c>
      <c r="BV62" s="1">
        <f t="shared" si="280"/>
        <v>8195.715887</v>
      </c>
      <c r="BX62" s="1">
        <f t="shared" si="281"/>
        <v>8441.587363</v>
      </c>
      <c r="BZ62" s="1">
        <f t="shared" si="282"/>
        <v>8694.834984</v>
      </c>
      <c r="CB62" s="1">
        <f t="shared" si="283"/>
        <v>8955.680034</v>
      </c>
      <c r="CD62" s="1">
        <f t="shared" si="284"/>
        <v>9224.350435</v>
      </c>
      <c r="CF62" s="1">
        <f t="shared" si="285"/>
        <v>9501.080948</v>
      </c>
      <c r="CH62" s="1">
        <f t="shared" si="286"/>
        <v>9786.113376</v>
      </c>
      <c r="CJ62" s="1">
        <f t="shared" si="287"/>
        <v>10079.69678</v>
      </c>
      <c r="CL62" s="1">
        <f t="shared" si="288"/>
        <v>10382.08768</v>
      </c>
      <c r="CN62" s="1">
        <f t="shared" si="289"/>
        <v>10693.55031</v>
      </c>
      <c r="CP62" s="1">
        <f t="shared" si="290"/>
        <v>11014.35682</v>
      </c>
      <c r="CR62" s="1">
        <f t="shared" si="291"/>
        <v>11344.78752</v>
      </c>
      <c r="CT62" s="1">
        <f t="shared" si="292"/>
        <v>11685.13115</v>
      </c>
      <c r="CV62" s="1">
        <f t="shared" si="293"/>
        <v>12035.68509</v>
      </c>
      <c r="CX62" s="1">
        <f t="shared" si="294"/>
        <v>12396.75564</v>
      </c>
      <c r="CZ62" s="1">
        <f t="shared" si="295"/>
        <v>12768.65831</v>
      </c>
      <c r="DB62" s="1">
        <f t="shared" si="296"/>
        <v>13151.71806</v>
      </c>
      <c r="DD62" s="1">
        <f t="shared" si="297"/>
        <v>13546.2696</v>
      </c>
      <c r="DF62" s="1">
        <f t="shared" si="298"/>
        <v>13952.65769</v>
      </c>
      <c r="DH62" s="1">
        <f t="shared" si="299"/>
        <v>14371.23742</v>
      </c>
      <c r="DJ62" s="1">
        <f t="shared" si="300"/>
        <v>14802.37454</v>
      </c>
      <c r="DL62" s="1">
        <f t="shared" si="301"/>
        <v>15246.44577</v>
      </c>
      <c r="DN62" s="1">
        <f t="shared" si="302"/>
        <v>15703.83915</v>
      </c>
      <c r="DP62" s="1">
        <f t="shared" si="303"/>
        <v>16174.95432</v>
      </c>
      <c r="DR62" s="1">
        <f t="shared" si="304"/>
        <v>16660.20295</v>
      </c>
      <c r="DT62" s="1">
        <f t="shared" si="305"/>
        <v>17160.00904</v>
      </c>
      <c r="DV62" s="1">
        <f t="shared" si="306"/>
        <v>17674.80931</v>
      </c>
    </row>
    <row r="63" ht="12.75" customHeight="1">
      <c r="A63" t="s">
        <v>79</v>
      </c>
      <c r="D63" s="1">
        <v>500.0</v>
      </c>
      <c r="H63" s="1">
        <f t="shared" si="247"/>
        <v>515</v>
      </c>
      <c r="J63" s="1">
        <f t="shared" si="248"/>
        <v>530.45</v>
      </c>
      <c r="L63" s="1">
        <f t="shared" si="249"/>
        <v>546.3635</v>
      </c>
      <c r="N63" s="1">
        <f t="shared" si="250"/>
        <v>562.754405</v>
      </c>
      <c r="P63" s="1">
        <f t="shared" si="251"/>
        <v>579.6370372</v>
      </c>
      <c r="R63" s="1">
        <f t="shared" si="252"/>
        <v>597.0261483</v>
      </c>
      <c r="T63" s="1">
        <f t="shared" si="253"/>
        <v>614.9369327</v>
      </c>
      <c r="V63" s="1">
        <f t="shared" si="254"/>
        <v>633.3850407</v>
      </c>
      <c r="X63" s="1">
        <f t="shared" si="255"/>
        <v>652.3865919</v>
      </c>
      <c r="Z63" s="1">
        <f t="shared" si="256"/>
        <v>671.9581897</v>
      </c>
      <c r="AB63" s="1">
        <f t="shared" si="257"/>
        <v>692.1169354</v>
      </c>
      <c r="AD63" s="1">
        <f t="shared" si="258"/>
        <v>712.8804434</v>
      </c>
      <c r="AF63" s="1">
        <f t="shared" si="259"/>
        <v>734.2668567</v>
      </c>
      <c r="AH63" s="1">
        <f t="shared" si="260"/>
        <v>756.2948624</v>
      </c>
      <c r="AJ63" s="1">
        <f t="shared" si="261"/>
        <v>778.9837083</v>
      </c>
      <c r="AL63" s="1">
        <f t="shared" si="262"/>
        <v>802.3532195</v>
      </c>
      <c r="AN63" s="1">
        <f t="shared" si="263"/>
        <v>826.4238161</v>
      </c>
      <c r="AP63" s="1">
        <f t="shared" si="264"/>
        <v>851.2165306</v>
      </c>
      <c r="AR63" s="1">
        <f t="shared" si="265"/>
        <v>876.7530265</v>
      </c>
      <c r="AT63" s="1">
        <f t="shared" si="266"/>
        <v>903.0556173</v>
      </c>
      <c r="AV63" s="1">
        <f t="shared" si="267"/>
        <v>930.1472859</v>
      </c>
      <c r="AX63" s="1">
        <f t="shared" si="268"/>
        <v>958.0517044</v>
      </c>
      <c r="AZ63" s="1">
        <f t="shared" si="269"/>
        <v>986.7932556</v>
      </c>
      <c r="BB63" s="1">
        <f t="shared" si="270"/>
        <v>1016.397053</v>
      </c>
      <c r="BD63" s="1">
        <f t="shared" si="271"/>
        <v>1046.888965</v>
      </c>
      <c r="BF63" s="1">
        <f t="shared" si="272"/>
        <v>1078.295634</v>
      </c>
      <c r="BH63" s="1">
        <f t="shared" si="273"/>
        <v>1110.644503</v>
      </c>
      <c r="BJ63" s="1">
        <f t="shared" si="274"/>
        <v>1143.963838</v>
      </c>
      <c r="BL63" s="1">
        <f t="shared" si="275"/>
        <v>1178.282753</v>
      </c>
      <c r="BN63" s="1">
        <f t="shared" si="276"/>
        <v>1213.631236</v>
      </c>
      <c r="BP63" s="1">
        <f t="shared" si="277"/>
        <v>1250.040173</v>
      </c>
      <c r="BR63" s="1">
        <f t="shared" si="278"/>
        <v>1287.541378</v>
      </c>
      <c r="BT63" s="1">
        <f t="shared" si="279"/>
        <v>1326.167619</v>
      </c>
      <c r="BV63" s="1">
        <f t="shared" si="280"/>
        <v>1365.952648</v>
      </c>
      <c r="BX63" s="1">
        <f t="shared" si="281"/>
        <v>1406.931227</v>
      </c>
      <c r="BZ63" s="1">
        <f t="shared" si="282"/>
        <v>1449.139164</v>
      </c>
      <c r="CB63" s="1">
        <f t="shared" si="283"/>
        <v>1492.613339</v>
      </c>
      <c r="CD63" s="1">
        <f t="shared" si="284"/>
        <v>1537.391739</v>
      </c>
      <c r="CF63" s="1">
        <f t="shared" si="285"/>
        <v>1583.513491</v>
      </c>
      <c r="CH63" s="1">
        <f t="shared" si="286"/>
        <v>1631.018896</v>
      </c>
      <c r="CJ63" s="1">
        <f t="shared" si="287"/>
        <v>1679.949463</v>
      </c>
      <c r="CL63" s="1">
        <f t="shared" si="288"/>
        <v>1730.347947</v>
      </c>
      <c r="CN63" s="1">
        <f t="shared" si="289"/>
        <v>1782.258385</v>
      </c>
      <c r="CP63" s="1">
        <f t="shared" si="290"/>
        <v>1835.726137</v>
      </c>
      <c r="CR63" s="1">
        <f t="shared" si="291"/>
        <v>1890.797921</v>
      </c>
      <c r="CT63" s="1">
        <f t="shared" si="292"/>
        <v>1947.521858</v>
      </c>
      <c r="CV63" s="1">
        <f t="shared" si="293"/>
        <v>2005.947514</v>
      </c>
      <c r="CX63" s="1">
        <f t="shared" si="294"/>
        <v>2066.12594</v>
      </c>
      <c r="CZ63" s="1">
        <f t="shared" si="295"/>
        <v>2128.109718</v>
      </c>
      <c r="DB63" s="1">
        <f t="shared" si="296"/>
        <v>2191.953009</v>
      </c>
      <c r="DD63" s="1">
        <f t="shared" si="297"/>
        <v>2257.7116</v>
      </c>
      <c r="DF63" s="1">
        <f t="shared" si="298"/>
        <v>2325.442948</v>
      </c>
      <c r="DH63" s="1">
        <f t="shared" si="299"/>
        <v>2395.206236</v>
      </c>
      <c r="DJ63" s="1">
        <f t="shared" si="300"/>
        <v>2467.062423</v>
      </c>
      <c r="DL63" s="1">
        <f t="shared" si="301"/>
        <v>2541.074296</v>
      </c>
      <c r="DN63" s="1">
        <f t="shared" si="302"/>
        <v>2617.306525</v>
      </c>
      <c r="DP63" s="1">
        <f t="shared" si="303"/>
        <v>2695.82572</v>
      </c>
      <c r="DR63" s="1">
        <f t="shared" si="304"/>
        <v>2776.700492</v>
      </c>
      <c r="DT63" s="1">
        <f t="shared" si="305"/>
        <v>2860.001507</v>
      </c>
      <c r="DV63" s="1">
        <f t="shared" si="306"/>
        <v>2945.801552</v>
      </c>
    </row>
    <row r="64" ht="12.75" customHeight="1">
      <c r="A64" s="3" t="s">
        <v>80</v>
      </c>
      <c r="D64" s="4">
        <f>SUM(D54:D63)</f>
        <v>61600</v>
      </c>
      <c r="H64" s="4">
        <f>SUM(H54:H63)</f>
        <v>63448</v>
      </c>
      <c r="I64" s="3"/>
      <c r="J64" s="4">
        <f>SUM(J54:J63)</f>
        <v>65351.44</v>
      </c>
      <c r="L64" s="4">
        <f>SUM(L54:L63)</f>
        <v>67311.9832</v>
      </c>
      <c r="N64" s="4">
        <f>SUM(N54:N63)</f>
        <v>69331.3427</v>
      </c>
      <c r="P64" s="4">
        <f>SUM(P54:P63)</f>
        <v>71411.28298</v>
      </c>
      <c r="R64" s="4">
        <f>SUM(R54:R63)</f>
        <v>73553.62147</v>
      </c>
      <c r="T64" s="4">
        <f>SUM(T54:T63)</f>
        <v>75760.23011</v>
      </c>
      <c r="V64" s="4">
        <f>SUM(V54:V63)</f>
        <v>78033.03701</v>
      </c>
      <c r="X64" s="4">
        <f>SUM(X54:X63)</f>
        <v>80374.02812</v>
      </c>
      <c r="Z64" s="4">
        <f>SUM(Z54:Z63)</f>
        <v>82785.24897</v>
      </c>
      <c r="AB64" s="4">
        <f>SUM(AB54:AB63)</f>
        <v>85268.80644</v>
      </c>
      <c r="AD64" s="4">
        <f>SUM(AD54:AD63)</f>
        <v>87826.87063</v>
      </c>
      <c r="AF64" s="4">
        <f>SUM(AF54:AF63)</f>
        <v>90461.67675</v>
      </c>
      <c r="AH64" s="4">
        <f>SUM(AH54:AH63)</f>
        <v>93175.52705</v>
      </c>
      <c r="AJ64" s="4">
        <f>SUM(AJ54:AJ63)</f>
        <v>95970.79286</v>
      </c>
      <c r="AL64" s="4">
        <f>SUM(AL54:AL63)</f>
        <v>98849.91665</v>
      </c>
      <c r="AN64" s="4">
        <f>SUM(AN54:AN63)</f>
        <v>101815.4141</v>
      </c>
      <c r="AP64" s="4">
        <f>SUM(AP54:AP63)</f>
        <v>104869.8766</v>
      </c>
      <c r="AR64" s="4">
        <f>SUM(AR54:AR63)</f>
        <v>108015.9729</v>
      </c>
      <c r="AT64" s="4">
        <f>SUM(AT54:AT63)</f>
        <v>111256.4521</v>
      </c>
      <c r="AV64" s="4">
        <f>SUM(AV54:AV63)</f>
        <v>114594.1456</v>
      </c>
      <c r="AX64" s="4">
        <f>SUM(AX54:AX63)</f>
        <v>118031.97</v>
      </c>
      <c r="AZ64" s="4">
        <f>SUM(AZ54:AZ63)</f>
        <v>121572.9291</v>
      </c>
      <c r="BB64" s="4">
        <f>SUM(BB54:BB63)</f>
        <v>125220.117</v>
      </c>
      <c r="BD64" s="4">
        <f>SUM(BD54:BD63)</f>
        <v>128976.7205</v>
      </c>
      <c r="BF64" s="4">
        <f>SUM(BF54:BF63)</f>
        <v>132846.0221</v>
      </c>
      <c r="BH64" s="4">
        <f>SUM(BH54:BH63)</f>
        <v>136831.4027</v>
      </c>
      <c r="BJ64" s="4">
        <f>SUM(BJ54:BJ63)</f>
        <v>140936.3448</v>
      </c>
      <c r="BL64" s="4">
        <f>SUM(BL54:BL63)</f>
        <v>145164.4352</v>
      </c>
      <c r="BN64" s="4">
        <f>SUM(BN54:BN63)</f>
        <v>149519.3682</v>
      </c>
      <c r="BP64" s="4">
        <f>SUM(BP54:BP63)</f>
        <v>154004.9493</v>
      </c>
      <c r="BR64" s="4">
        <f>SUM(BR54:BR63)</f>
        <v>158625.0978</v>
      </c>
      <c r="BT64" s="4">
        <f>SUM(BT54:BT63)</f>
        <v>163383.8507</v>
      </c>
      <c r="BV64" s="4">
        <f>SUM(BV54:BV63)</f>
        <v>168285.3662</v>
      </c>
      <c r="BX64" s="4">
        <f>SUM(BX54:BX63)</f>
        <v>173333.9272</v>
      </c>
      <c r="BZ64" s="4">
        <f>SUM(BZ54:BZ63)</f>
        <v>178533.945</v>
      </c>
      <c r="CB64" s="4">
        <f>SUM(CB54:CB63)</f>
        <v>183889.9634</v>
      </c>
      <c r="CD64" s="4">
        <f>SUM(CD54:CD63)</f>
        <v>189406.6623</v>
      </c>
      <c r="CF64" s="4">
        <f>SUM(CF54:CF63)</f>
        <v>195088.8621</v>
      </c>
      <c r="CH64" s="4">
        <f>SUM(CH54:CH63)</f>
        <v>200941.528</v>
      </c>
      <c r="CJ64" s="4">
        <f>SUM(CJ54:CJ63)</f>
        <v>206969.7738</v>
      </c>
      <c r="CL64" s="4">
        <f>SUM(CL54:CL63)</f>
        <v>213178.867</v>
      </c>
      <c r="CN64" s="4">
        <f>SUM(CN54:CN63)</f>
        <v>219574.2331</v>
      </c>
      <c r="CP64" s="4">
        <f>SUM(CP54:CP63)</f>
        <v>226161.46</v>
      </c>
      <c r="CR64" s="4">
        <f>SUM(CR54:CR63)</f>
        <v>232946.3038</v>
      </c>
      <c r="CT64" s="4">
        <f>SUM(CT54:CT63)</f>
        <v>239934.693</v>
      </c>
      <c r="CV64" s="4">
        <f>SUM(CV54:CV63)</f>
        <v>247132.7337</v>
      </c>
      <c r="CX64" s="4">
        <f>SUM(CX54:CX63)</f>
        <v>254546.7158</v>
      </c>
      <c r="CZ64" s="4">
        <f>SUM(CZ54:CZ63)</f>
        <v>262183.1172</v>
      </c>
      <c r="DB64" s="4">
        <f>SUM(DB54:DB63)</f>
        <v>270048.6108</v>
      </c>
      <c r="DD64" s="4">
        <f>SUM(DD54:DD63)</f>
        <v>278150.0691</v>
      </c>
      <c r="DF64" s="4">
        <f>SUM(DF54:DF63)</f>
        <v>286494.5711</v>
      </c>
      <c r="DH64" s="4">
        <f>SUM(DH54:DH63)</f>
        <v>295089.4083</v>
      </c>
      <c r="DJ64" s="4">
        <f>SUM(DJ54:DJ63)</f>
        <v>303942.0905</v>
      </c>
      <c r="DL64" s="4">
        <f>SUM(DL54:DL63)</f>
        <v>313060.3532</v>
      </c>
      <c r="DN64" s="4">
        <f>SUM(DN54:DN63)</f>
        <v>322452.1638</v>
      </c>
      <c r="DP64" s="4">
        <f>SUM(DP54:DP63)</f>
        <v>332125.7288</v>
      </c>
      <c r="DR64" s="4">
        <f>SUM(DR54:DR63)</f>
        <v>342089.5006</v>
      </c>
      <c r="DT64" s="4">
        <f>SUM(DT54:DT63)</f>
        <v>352352.1856</v>
      </c>
      <c r="DV64" s="4">
        <f>SUM(DV54:DV63)</f>
        <v>362922.7512</v>
      </c>
    </row>
    <row r="65" ht="12.75" customHeight="1">
      <c r="D65" s="1"/>
    </row>
    <row r="66" ht="12.75" customHeight="1">
      <c r="A66" s="3" t="s">
        <v>81</v>
      </c>
      <c r="D66" s="1"/>
      <c r="H66" s="1">
        <f t="shared" ref="H66:H90" si="307">(D66*$G$2)</f>
        <v>0</v>
      </c>
      <c r="J66" s="1">
        <f t="shared" ref="J66:J90" si="308">(H66*$G$2)</f>
        <v>0</v>
      </c>
      <c r="L66" s="1">
        <f t="shared" ref="L66:L90" si="309">(J66*$G$2)</f>
        <v>0</v>
      </c>
      <c r="N66" s="1">
        <f t="shared" ref="N66:N90" si="310">(L66*$G$2)</f>
        <v>0</v>
      </c>
      <c r="P66" s="1">
        <f t="shared" ref="P66:P90" si="311">(N66*$G$2)</f>
        <v>0</v>
      </c>
      <c r="R66" s="1">
        <f t="shared" ref="R66:R90" si="312">(P66*$G$2)</f>
        <v>0</v>
      </c>
      <c r="T66" s="1">
        <f t="shared" ref="T66:T90" si="313">(R66*$G$2)</f>
        <v>0</v>
      </c>
      <c r="V66" s="1">
        <f t="shared" ref="V66:V90" si="314">(T66*$G$2)</f>
        <v>0</v>
      </c>
      <c r="X66" s="1">
        <f t="shared" ref="X66:X90" si="315">(V66*$G$2)</f>
        <v>0</v>
      </c>
      <c r="Z66" s="1">
        <f t="shared" ref="Z66:Z90" si="316">(X66*$G$2)</f>
        <v>0</v>
      </c>
      <c r="AB66" s="1">
        <f t="shared" ref="AB66:AB90" si="317">(Z66*$G$2)</f>
        <v>0</v>
      </c>
      <c r="AD66" s="1">
        <f t="shared" ref="AD66:AD90" si="318">(AB66*$G$2)</f>
        <v>0</v>
      </c>
      <c r="AF66" s="1">
        <f t="shared" ref="AF66:AF90" si="319">(AD66*$G$2)</f>
        <v>0</v>
      </c>
      <c r="AH66" s="1">
        <f t="shared" ref="AH66:AH90" si="320">(AF66*$G$2)</f>
        <v>0</v>
      </c>
      <c r="AJ66" s="1">
        <f t="shared" ref="AJ66:AJ90" si="321">(AH66*$G$2)</f>
        <v>0</v>
      </c>
      <c r="AL66" s="1">
        <f t="shared" ref="AL66:AL90" si="322">(AJ66*$G$2)</f>
        <v>0</v>
      </c>
      <c r="AN66" s="1">
        <f t="shared" ref="AN66:AN90" si="323">(AL66*$G$2)</f>
        <v>0</v>
      </c>
      <c r="AP66" s="1">
        <f t="shared" ref="AP66:AP90" si="324">(AN66*$G$2)</f>
        <v>0</v>
      </c>
      <c r="AR66" s="1">
        <f t="shared" ref="AR66:AR90" si="325">(AP66*$G$2)</f>
        <v>0</v>
      </c>
      <c r="AT66" s="1">
        <f t="shared" ref="AT66:AT90" si="326">(AR66*$G$2)</f>
        <v>0</v>
      </c>
      <c r="AV66" s="1">
        <f t="shared" ref="AV66:AV90" si="327">(AT66*$G$2)</f>
        <v>0</v>
      </c>
      <c r="AX66" s="1">
        <f t="shared" ref="AX66:AX90" si="328">(AV66*$G$2)</f>
        <v>0</v>
      </c>
      <c r="AZ66" s="1">
        <f t="shared" ref="AZ66:AZ90" si="329">(AX66*$G$2)</f>
        <v>0</v>
      </c>
      <c r="BB66" s="1">
        <f t="shared" ref="BB66:BB90" si="330">(AZ66*$G$2)</f>
        <v>0</v>
      </c>
      <c r="BD66" s="1">
        <f t="shared" ref="BD66:BD90" si="331">(BB66*$G$2)</f>
        <v>0</v>
      </c>
      <c r="BF66" s="1">
        <f t="shared" ref="BF66:BF90" si="332">(BD66*$G$2)</f>
        <v>0</v>
      </c>
      <c r="BH66" s="1">
        <f t="shared" ref="BH66:BH90" si="333">(BF66*$G$2)</f>
        <v>0</v>
      </c>
      <c r="BJ66" s="1">
        <f t="shared" ref="BJ66:BJ90" si="334">(BH66*$G$2)</f>
        <v>0</v>
      </c>
      <c r="BL66" s="1">
        <f t="shared" ref="BL66:BL90" si="335">(BJ66*$G$2)</f>
        <v>0</v>
      </c>
      <c r="BN66" s="1">
        <f t="shared" ref="BN66:BN90" si="336">(BL66*$G$2)</f>
        <v>0</v>
      </c>
      <c r="BP66" s="1">
        <f t="shared" ref="BP66:BP90" si="337">(BN66*$G$2)</f>
        <v>0</v>
      </c>
      <c r="BR66" s="1">
        <f t="shared" ref="BR66:BR90" si="338">(BP66*$G$2)</f>
        <v>0</v>
      </c>
      <c r="BT66" s="1">
        <f t="shared" ref="BT66:BT90" si="339">(BR66*$G$2)</f>
        <v>0</v>
      </c>
      <c r="BV66" s="1">
        <f t="shared" ref="BV66:BV90" si="340">(BT66*$G$2)</f>
        <v>0</v>
      </c>
      <c r="BX66" s="1">
        <f t="shared" ref="BX66:BX90" si="341">(BV66*$G$2)</f>
        <v>0</v>
      </c>
      <c r="BZ66" s="1">
        <f t="shared" ref="BZ66:BZ90" si="342">(BX66*$G$2)</f>
        <v>0</v>
      </c>
      <c r="CB66" s="1">
        <f t="shared" ref="CB66:CB90" si="343">(BZ66*$G$2)</f>
        <v>0</v>
      </c>
      <c r="CD66" s="1">
        <f t="shared" ref="CD66:CD90" si="344">(CB66*$G$2)</f>
        <v>0</v>
      </c>
      <c r="CF66" s="1">
        <f t="shared" ref="CF66:CF90" si="345">(CD66*$G$2)</f>
        <v>0</v>
      </c>
      <c r="CH66" s="1">
        <f t="shared" ref="CH66:CH90" si="346">(CF66*$G$2)</f>
        <v>0</v>
      </c>
      <c r="CJ66" s="1">
        <f t="shared" ref="CJ66:CJ90" si="347">(CH66*$G$2)</f>
        <v>0</v>
      </c>
      <c r="CL66" s="1">
        <f t="shared" ref="CL66:CL90" si="348">(CJ66*$G$2)</f>
        <v>0</v>
      </c>
      <c r="CN66" s="1">
        <f t="shared" ref="CN66:CN90" si="349">(CL66*$G$2)</f>
        <v>0</v>
      </c>
      <c r="CP66" s="1">
        <f t="shared" ref="CP66:CP90" si="350">(CN66*$G$2)</f>
        <v>0</v>
      </c>
      <c r="CR66" s="1">
        <f t="shared" ref="CR66:CR90" si="351">(CP66*$G$2)</f>
        <v>0</v>
      </c>
      <c r="CT66" s="1">
        <f t="shared" ref="CT66:CT90" si="352">(CR66*$G$2)</f>
        <v>0</v>
      </c>
      <c r="CV66" s="1">
        <f t="shared" ref="CV66:CV90" si="353">(CT66*$G$2)</f>
        <v>0</v>
      </c>
      <c r="CX66" s="1">
        <f t="shared" ref="CX66:CX90" si="354">(CV66*$G$2)</f>
        <v>0</v>
      </c>
      <c r="CZ66" s="1">
        <f t="shared" ref="CZ66:CZ90" si="355">(CX66*$G$2)</f>
        <v>0</v>
      </c>
      <c r="DB66" s="1">
        <f t="shared" ref="DB66:DB90" si="356">(CZ66*$G$2)</f>
        <v>0</v>
      </c>
      <c r="DD66" s="1">
        <f t="shared" ref="DD66:DD90" si="357">(DB66*$G$2)</f>
        <v>0</v>
      </c>
      <c r="DF66" s="1">
        <f t="shared" ref="DF66:DF90" si="358">(DD66*$G$2)</f>
        <v>0</v>
      </c>
      <c r="DH66" s="1">
        <f t="shared" ref="DH66:DH90" si="359">(DF66*$G$2)</f>
        <v>0</v>
      </c>
      <c r="DJ66" s="1">
        <f t="shared" ref="DJ66:DJ90" si="360">(DH66*$G$2)</f>
        <v>0</v>
      </c>
      <c r="DL66" s="1">
        <f t="shared" ref="DL66:DL90" si="361">(DJ66*$G$2)</f>
        <v>0</v>
      </c>
      <c r="DN66" s="1">
        <f t="shared" ref="DN66:DN90" si="362">(DL66*$G$2)</f>
        <v>0</v>
      </c>
      <c r="DP66" s="1">
        <f t="shared" ref="DP66:DP90" si="363">(DN66*$G$2)</f>
        <v>0</v>
      </c>
      <c r="DR66" s="1">
        <f t="shared" ref="DR66:DR90" si="364">(DP66*$G$2)</f>
        <v>0</v>
      </c>
      <c r="DT66" s="1">
        <f t="shared" ref="DT66:DT90" si="365">(DR66*$G$2)</f>
        <v>0</v>
      </c>
      <c r="DV66" s="1">
        <f t="shared" ref="DV66:DV90" si="366">(DT66*$G$2)</f>
        <v>0</v>
      </c>
    </row>
    <row r="67" ht="12.75" customHeight="1">
      <c r="A67" t="s">
        <v>82</v>
      </c>
      <c r="D67" s="1">
        <v>6700.0</v>
      </c>
      <c r="H67" s="1">
        <f t="shared" si="307"/>
        <v>6901</v>
      </c>
      <c r="J67" s="1">
        <f t="shared" si="308"/>
        <v>7108.03</v>
      </c>
      <c r="L67" s="1">
        <f t="shared" si="309"/>
        <v>7321.2709</v>
      </c>
      <c r="N67" s="1">
        <f t="shared" si="310"/>
        <v>7540.909027</v>
      </c>
      <c r="P67" s="1">
        <f t="shared" si="311"/>
        <v>7767.136298</v>
      </c>
      <c r="R67" s="1">
        <f t="shared" si="312"/>
        <v>8000.150387</v>
      </c>
      <c r="T67" s="1">
        <f t="shared" si="313"/>
        <v>8240.154898</v>
      </c>
      <c r="V67" s="1">
        <f t="shared" si="314"/>
        <v>8487.359545</v>
      </c>
      <c r="X67" s="1">
        <f t="shared" si="315"/>
        <v>8741.980332</v>
      </c>
      <c r="Z67" s="1">
        <f t="shared" si="316"/>
        <v>9004.239742</v>
      </c>
      <c r="AB67" s="1">
        <f t="shared" si="317"/>
        <v>9274.366934</v>
      </c>
      <c r="AD67" s="1">
        <f t="shared" si="318"/>
        <v>9552.597942</v>
      </c>
      <c r="AF67" s="1">
        <f t="shared" si="319"/>
        <v>9839.17588</v>
      </c>
      <c r="AH67" s="1">
        <f t="shared" si="320"/>
        <v>10134.35116</v>
      </c>
      <c r="AJ67" s="1">
        <f t="shared" si="321"/>
        <v>10438.38169</v>
      </c>
      <c r="AL67" s="1">
        <f t="shared" si="322"/>
        <v>10751.53314</v>
      </c>
      <c r="AN67" s="1">
        <f t="shared" si="323"/>
        <v>11074.07914</v>
      </c>
      <c r="AP67" s="1">
        <f t="shared" si="324"/>
        <v>11406.30151</v>
      </c>
      <c r="AR67" s="1">
        <f t="shared" si="325"/>
        <v>11748.49056</v>
      </c>
      <c r="AT67" s="1">
        <f t="shared" si="326"/>
        <v>12100.94527</v>
      </c>
      <c r="AV67" s="1">
        <f t="shared" si="327"/>
        <v>12463.97363</v>
      </c>
      <c r="AX67" s="1">
        <f t="shared" si="328"/>
        <v>12837.89284</v>
      </c>
      <c r="AZ67" s="1">
        <f t="shared" si="329"/>
        <v>13223.02962</v>
      </c>
      <c r="BB67" s="1">
        <f t="shared" si="330"/>
        <v>13619.72051</v>
      </c>
      <c r="BD67" s="1">
        <f t="shared" si="331"/>
        <v>14028.31213</v>
      </c>
      <c r="BF67" s="1">
        <f t="shared" si="332"/>
        <v>14449.16149</v>
      </c>
      <c r="BH67" s="1">
        <f t="shared" si="333"/>
        <v>14882.63634</v>
      </c>
      <c r="BJ67" s="1">
        <f t="shared" si="334"/>
        <v>15329.11543</v>
      </c>
      <c r="BL67" s="1">
        <f t="shared" si="335"/>
        <v>15788.98889</v>
      </c>
      <c r="BN67" s="1">
        <f t="shared" si="336"/>
        <v>16262.65856</v>
      </c>
      <c r="BP67" s="1">
        <f t="shared" si="337"/>
        <v>16750.53831</v>
      </c>
      <c r="BR67" s="1">
        <f t="shared" si="338"/>
        <v>17253.05446</v>
      </c>
      <c r="BT67" s="1">
        <f t="shared" si="339"/>
        <v>17770.6461</v>
      </c>
      <c r="BV67" s="1">
        <f t="shared" si="340"/>
        <v>18303.76548</v>
      </c>
      <c r="BX67" s="1">
        <f t="shared" si="341"/>
        <v>18852.87844</v>
      </c>
      <c r="BZ67" s="1">
        <f t="shared" si="342"/>
        <v>19418.4648</v>
      </c>
      <c r="CB67" s="1">
        <f t="shared" si="343"/>
        <v>20001.01874</v>
      </c>
      <c r="CD67" s="1">
        <f t="shared" si="344"/>
        <v>20601.0493</v>
      </c>
      <c r="CF67" s="1">
        <f t="shared" si="345"/>
        <v>21219.08078</v>
      </c>
      <c r="CH67" s="1">
        <f t="shared" si="346"/>
        <v>21855.65321</v>
      </c>
      <c r="CJ67" s="1">
        <f t="shared" si="347"/>
        <v>22511.3228</v>
      </c>
      <c r="CL67" s="1">
        <f t="shared" si="348"/>
        <v>23186.66249</v>
      </c>
      <c r="CN67" s="1">
        <f t="shared" si="349"/>
        <v>23882.26236</v>
      </c>
      <c r="CP67" s="1">
        <f t="shared" si="350"/>
        <v>24598.73023</v>
      </c>
      <c r="CR67" s="1">
        <f t="shared" si="351"/>
        <v>25336.69214</v>
      </c>
      <c r="CT67" s="1">
        <f t="shared" si="352"/>
        <v>26096.7929</v>
      </c>
      <c r="CV67" s="1">
        <f t="shared" si="353"/>
        <v>26879.69669</v>
      </c>
      <c r="CX67" s="1">
        <f t="shared" si="354"/>
        <v>27686.08759</v>
      </c>
      <c r="CZ67" s="1">
        <f t="shared" si="355"/>
        <v>28516.67022</v>
      </c>
      <c r="DB67" s="1">
        <f t="shared" si="356"/>
        <v>29372.17033</v>
      </c>
      <c r="DD67" s="1">
        <f t="shared" si="357"/>
        <v>30253.33544</v>
      </c>
      <c r="DF67" s="1">
        <f t="shared" si="358"/>
        <v>31160.9355</v>
      </c>
      <c r="DH67" s="1">
        <f t="shared" si="359"/>
        <v>32095.76356</v>
      </c>
      <c r="DJ67" s="1">
        <f t="shared" si="360"/>
        <v>33058.63647</v>
      </c>
      <c r="DL67" s="1">
        <f t="shared" si="361"/>
        <v>34050.39556</v>
      </c>
      <c r="DN67" s="1">
        <f t="shared" si="362"/>
        <v>35071.90743</v>
      </c>
      <c r="DP67" s="1">
        <f t="shared" si="363"/>
        <v>36124.06465</v>
      </c>
      <c r="DR67" s="1">
        <f t="shared" si="364"/>
        <v>37207.78659</v>
      </c>
      <c r="DT67" s="1">
        <f t="shared" si="365"/>
        <v>38324.02019</v>
      </c>
      <c r="DV67" s="1">
        <f t="shared" si="366"/>
        <v>39473.7408</v>
      </c>
    </row>
    <row r="68" ht="12.75" customHeight="1">
      <c r="A68" t="s">
        <v>83</v>
      </c>
      <c r="D68" s="1">
        <v>516.0</v>
      </c>
      <c r="H68" s="1">
        <f t="shared" si="307"/>
        <v>531.48</v>
      </c>
      <c r="J68" s="1">
        <f t="shared" si="308"/>
        <v>547.4244</v>
      </c>
      <c r="L68" s="1">
        <f t="shared" si="309"/>
        <v>563.847132</v>
      </c>
      <c r="N68" s="1">
        <f t="shared" si="310"/>
        <v>580.762546</v>
      </c>
      <c r="P68" s="1">
        <f t="shared" si="311"/>
        <v>598.1854223</v>
      </c>
      <c r="R68" s="1">
        <f t="shared" si="312"/>
        <v>616.130985</v>
      </c>
      <c r="T68" s="1">
        <f t="shared" si="313"/>
        <v>634.6149146</v>
      </c>
      <c r="V68" s="1">
        <f t="shared" si="314"/>
        <v>653.653362</v>
      </c>
      <c r="X68" s="1">
        <f t="shared" si="315"/>
        <v>673.2629629</v>
      </c>
      <c r="Z68" s="1">
        <f t="shared" si="316"/>
        <v>693.4608517</v>
      </c>
      <c r="AB68" s="1">
        <f t="shared" si="317"/>
        <v>714.2646773</v>
      </c>
      <c r="AD68" s="1">
        <f t="shared" si="318"/>
        <v>735.6926176</v>
      </c>
      <c r="AF68" s="1">
        <f t="shared" si="319"/>
        <v>757.7633961</v>
      </c>
      <c r="AH68" s="1">
        <f t="shared" si="320"/>
        <v>780.496298</v>
      </c>
      <c r="AJ68" s="1">
        <f t="shared" si="321"/>
        <v>803.911187</v>
      </c>
      <c r="AL68" s="1">
        <f t="shared" si="322"/>
        <v>828.0285226</v>
      </c>
      <c r="AN68" s="1">
        <f t="shared" si="323"/>
        <v>852.8693783</v>
      </c>
      <c r="AP68" s="1">
        <f t="shared" si="324"/>
        <v>878.4554596</v>
      </c>
      <c r="AR68" s="1">
        <f t="shared" si="325"/>
        <v>904.8091234</v>
      </c>
      <c r="AT68" s="1">
        <f t="shared" si="326"/>
        <v>931.9533971</v>
      </c>
      <c r="AV68" s="1">
        <f t="shared" si="327"/>
        <v>959.911999</v>
      </c>
      <c r="AX68" s="1">
        <f t="shared" si="328"/>
        <v>988.709359</v>
      </c>
      <c r="AZ68" s="1">
        <f t="shared" si="329"/>
        <v>1018.37064</v>
      </c>
      <c r="BB68" s="1">
        <f t="shared" si="330"/>
        <v>1048.921759</v>
      </c>
      <c r="BD68" s="1">
        <f t="shared" si="331"/>
        <v>1080.389412</v>
      </c>
      <c r="BF68" s="1">
        <f t="shared" si="332"/>
        <v>1112.801094</v>
      </c>
      <c r="BH68" s="1">
        <f t="shared" si="333"/>
        <v>1146.185127</v>
      </c>
      <c r="BJ68" s="1">
        <f t="shared" si="334"/>
        <v>1180.570681</v>
      </c>
      <c r="BL68" s="1">
        <f t="shared" si="335"/>
        <v>1215.987801</v>
      </c>
      <c r="BN68" s="1">
        <f t="shared" si="336"/>
        <v>1252.467435</v>
      </c>
      <c r="BP68" s="1">
        <f t="shared" si="337"/>
        <v>1290.041458</v>
      </c>
      <c r="BR68" s="1">
        <f t="shared" si="338"/>
        <v>1328.742702</v>
      </c>
      <c r="BT68" s="1">
        <f t="shared" si="339"/>
        <v>1368.604983</v>
      </c>
      <c r="BV68" s="1">
        <f t="shared" si="340"/>
        <v>1409.663132</v>
      </c>
      <c r="BX68" s="1">
        <f t="shared" si="341"/>
        <v>1451.953026</v>
      </c>
      <c r="BZ68" s="1">
        <f t="shared" si="342"/>
        <v>1495.511617</v>
      </c>
      <c r="CB68" s="1">
        <f t="shared" si="343"/>
        <v>1540.376966</v>
      </c>
      <c r="CD68" s="1">
        <f t="shared" si="344"/>
        <v>1586.588275</v>
      </c>
      <c r="CF68" s="1">
        <f t="shared" si="345"/>
        <v>1634.185923</v>
      </c>
      <c r="CH68" s="1">
        <f t="shared" si="346"/>
        <v>1683.211501</v>
      </c>
      <c r="CJ68" s="1">
        <f t="shared" si="347"/>
        <v>1733.707846</v>
      </c>
      <c r="CL68" s="1">
        <f t="shared" si="348"/>
        <v>1785.719081</v>
      </c>
      <c r="CN68" s="1">
        <f t="shared" si="349"/>
        <v>1839.290653</v>
      </c>
      <c r="CP68" s="1">
        <f t="shared" si="350"/>
        <v>1894.469373</v>
      </c>
      <c r="CR68" s="1">
        <f t="shared" si="351"/>
        <v>1951.303454</v>
      </c>
      <c r="CT68" s="1">
        <f t="shared" si="352"/>
        <v>2009.842558</v>
      </c>
      <c r="CV68" s="1">
        <f t="shared" si="353"/>
        <v>2070.137835</v>
      </c>
      <c r="CX68" s="1">
        <f t="shared" si="354"/>
        <v>2132.24197</v>
      </c>
      <c r="CZ68" s="1">
        <f t="shared" si="355"/>
        <v>2196.209229</v>
      </c>
      <c r="DB68" s="1">
        <f t="shared" si="356"/>
        <v>2262.095506</v>
      </c>
      <c r="DD68" s="1">
        <f t="shared" si="357"/>
        <v>2329.958371</v>
      </c>
      <c r="DF68" s="1">
        <f t="shared" si="358"/>
        <v>2399.857122</v>
      </c>
      <c r="DH68" s="1">
        <f t="shared" si="359"/>
        <v>2471.852836</v>
      </c>
      <c r="DJ68" s="1">
        <f t="shared" si="360"/>
        <v>2546.008421</v>
      </c>
      <c r="DL68" s="1">
        <f t="shared" si="361"/>
        <v>2622.388673</v>
      </c>
      <c r="DN68" s="1">
        <f t="shared" si="362"/>
        <v>2701.060333</v>
      </c>
      <c r="DP68" s="1">
        <f t="shared" si="363"/>
        <v>2782.092143</v>
      </c>
      <c r="DR68" s="1">
        <f t="shared" si="364"/>
        <v>2865.554908</v>
      </c>
      <c r="DT68" s="1">
        <f t="shared" si="365"/>
        <v>2951.521555</v>
      </c>
      <c r="DV68" s="1">
        <f t="shared" si="366"/>
        <v>3040.067202</v>
      </c>
    </row>
    <row r="69" ht="12.75" customHeight="1">
      <c r="A69" t="s">
        <v>84</v>
      </c>
      <c r="D69" s="1">
        <v>1300.0</v>
      </c>
      <c r="H69" s="1">
        <f t="shared" si="307"/>
        <v>1339</v>
      </c>
      <c r="J69" s="1">
        <f t="shared" si="308"/>
        <v>1379.17</v>
      </c>
      <c r="L69" s="1">
        <f t="shared" si="309"/>
        <v>1420.5451</v>
      </c>
      <c r="N69" s="1">
        <f t="shared" si="310"/>
        <v>1463.161453</v>
      </c>
      <c r="P69" s="1">
        <f t="shared" si="311"/>
        <v>1507.056297</v>
      </c>
      <c r="R69" s="1">
        <f t="shared" si="312"/>
        <v>1552.267985</v>
      </c>
      <c r="T69" s="1">
        <f t="shared" si="313"/>
        <v>1598.836025</v>
      </c>
      <c r="V69" s="1">
        <f t="shared" si="314"/>
        <v>1646.801106</v>
      </c>
      <c r="X69" s="1">
        <f t="shared" si="315"/>
        <v>1696.205139</v>
      </c>
      <c r="Z69" s="1">
        <f t="shared" si="316"/>
        <v>1747.091293</v>
      </c>
      <c r="AB69" s="1">
        <f t="shared" si="317"/>
        <v>1799.504032</v>
      </c>
      <c r="AD69" s="1">
        <f t="shared" si="318"/>
        <v>1853.489153</v>
      </c>
      <c r="AF69" s="1">
        <f t="shared" si="319"/>
        <v>1909.093827</v>
      </c>
      <c r="AH69" s="1">
        <f t="shared" si="320"/>
        <v>1966.366642</v>
      </c>
      <c r="AJ69" s="1">
        <f t="shared" si="321"/>
        <v>2025.357642</v>
      </c>
      <c r="AL69" s="1">
        <f t="shared" si="322"/>
        <v>2086.118371</v>
      </c>
      <c r="AN69" s="1">
        <f t="shared" si="323"/>
        <v>2148.701922</v>
      </c>
      <c r="AP69" s="1">
        <f t="shared" si="324"/>
        <v>2213.16298</v>
      </c>
      <c r="AR69" s="1">
        <f t="shared" si="325"/>
        <v>2279.557869</v>
      </c>
      <c r="AT69" s="1">
        <f t="shared" si="326"/>
        <v>2347.944605</v>
      </c>
      <c r="AV69" s="1">
        <f t="shared" si="327"/>
        <v>2418.382943</v>
      </c>
      <c r="AX69" s="1">
        <f t="shared" si="328"/>
        <v>2490.934432</v>
      </c>
      <c r="AZ69" s="1">
        <f t="shared" si="329"/>
        <v>2565.662464</v>
      </c>
      <c r="BB69" s="1">
        <f t="shared" si="330"/>
        <v>2642.632338</v>
      </c>
      <c r="BD69" s="1">
        <f t="shared" si="331"/>
        <v>2721.911309</v>
      </c>
      <c r="BF69" s="1">
        <f t="shared" si="332"/>
        <v>2803.568648</v>
      </c>
      <c r="BH69" s="1">
        <f t="shared" si="333"/>
        <v>2887.675707</v>
      </c>
      <c r="BJ69" s="1">
        <f t="shared" si="334"/>
        <v>2974.305978</v>
      </c>
      <c r="BL69" s="1">
        <f t="shared" si="335"/>
        <v>3063.535158</v>
      </c>
      <c r="BN69" s="1">
        <f t="shared" si="336"/>
        <v>3155.441213</v>
      </c>
      <c r="BP69" s="1">
        <f t="shared" si="337"/>
        <v>3250.104449</v>
      </c>
      <c r="BR69" s="1">
        <f t="shared" si="338"/>
        <v>3347.607582</v>
      </c>
      <c r="BT69" s="1">
        <f t="shared" si="339"/>
        <v>3448.03581</v>
      </c>
      <c r="BV69" s="1">
        <f t="shared" si="340"/>
        <v>3551.476884</v>
      </c>
      <c r="BX69" s="1">
        <f t="shared" si="341"/>
        <v>3658.021191</v>
      </c>
      <c r="BZ69" s="1">
        <f t="shared" si="342"/>
        <v>3767.761826</v>
      </c>
      <c r="CB69" s="1">
        <f t="shared" si="343"/>
        <v>3880.794681</v>
      </c>
      <c r="CD69" s="1">
        <f t="shared" si="344"/>
        <v>3997.218522</v>
      </c>
      <c r="CF69" s="1">
        <f t="shared" si="345"/>
        <v>4117.135077</v>
      </c>
      <c r="CH69" s="1">
        <f t="shared" si="346"/>
        <v>4240.64913</v>
      </c>
      <c r="CJ69" s="1">
        <f t="shared" si="347"/>
        <v>4367.868603</v>
      </c>
      <c r="CL69" s="1">
        <f t="shared" si="348"/>
        <v>4498.904662</v>
      </c>
      <c r="CN69" s="1">
        <f t="shared" si="349"/>
        <v>4633.871801</v>
      </c>
      <c r="CP69" s="1">
        <f t="shared" si="350"/>
        <v>4772.887955</v>
      </c>
      <c r="CR69" s="1">
        <f t="shared" si="351"/>
        <v>4916.074594</v>
      </c>
      <c r="CT69" s="1">
        <f t="shared" si="352"/>
        <v>5063.556832</v>
      </c>
      <c r="CV69" s="1">
        <f t="shared" si="353"/>
        <v>5215.463537</v>
      </c>
      <c r="CX69" s="1">
        <f t="shared" si="354"/>
        <v>5371.927443</v>
      </c>
      <c r="CZ69" s="1">
        <f t="shared" si="355"/>
        <v>5533.085266</v>
      </c>
      <c r="DB69" s="1">
        <f t="shared" si="356"/>
        <v>5699.077824</v>
      </c>
      <c r="DD69" s="1">
        <f t="shared" si="357"/>
        <v>5870.050159</v>
      </c>
      <c r="DF69" s="1">
        <f t="shared" si="358"/>
        <v>6046.151664</v>
      </c>
      <c r="DH69" s="1">
        <f t="shared" si="359"/>
        <v>6227.536214</v>
      </c>
      <c r="DJ69" s="1">
        <f t="shared" si="360"/>
        <v>6414.3623</v>
      </c>
      <c r="DL69" s="1">
        <f t="shared" si="361"/>
        <v>6606.793169</v>
      </c>
      <c r="DN69" s="1">
        <f t="shared" si="362"/>
        <v>6804.996964</v>
      </c>
      <c r="DP69" s="1">
        <f t="shared" si="363"/>
        <v>7009.146873</v>
      </c>
      <c r="DR69" s="1">
        <f t="shared" si="364"/>
        <v>7219.421279</v>
      </c>
      <c r="DT69" s="1">
        <f t="shared" si="365"/>
        <v>7436.003918</v>
      </c>
      <c r="DV69" s="1">
        <f t="shared" si="366"/>
        <v>7659.084035</v>
      </c>
    </row>
    <row r="70" ht="12.75" customHeight="1">
      <c r="A70" t="s">
        <v>85</v>
      </c>
      <c r="D70" s="1">
        <v>4500.0</v>
      </c>
      <c r="H70" s="1">
        <f t="shared" si="307"/>
        <v>4635</v>
      </c>
      <c r="J70" s="1">
        <f t="shared" si="308"/>
        <v>4774.05</v>
      </c>
      <c r="L70" s="1">
        <f t="shared" si="309"/>
        <v>4917.2715</v>
      </c>
      <c r="N70" s="1">
        <f t="shared" si="310"/>
        <v>5064.789645</v>
      </c>
      <c r="P70" s="1">
        <f t="shared" si="311"/>
        <v>5216.733334</v>
      </c>
      <c r="R70" s="1">
        <f t="shared" si="312"/>
        <v>5373.235334</v>
      </c>
      <c r="T70" s="1">
        <f t="shared" si="313"/>
        <v>5534.432394</v>
      </c>
      <c r="V70" s="1">
        <f t="shared" si="314"/>
        <v>5700.465366</v>
      </c>
      <c r="X70" s="1">
        <f t="shared" si="315"/>
        <v>5871.479327</v>
      </c>
      <c r="Z70" s="1">
        <f t="shared" si="316"/>
        <v>6047.623707</v>
      </c>
      <c r="AB70" s="1">
        <f t="shared" si="317"/>
        <v>6229.052418</v>
      </c>
      <c r="AD70" s="1">
        <f t="shared" si="318"/>
        <v>6415.923991</v>
      </c>
      <c r="AF70" s="1">
        <f t="shared" si="319"/>
        <v>6608.401711</v>
      </c>
      <c r="AH70" s="1">
        <f t="shared" si="320"/>
        <v>6806.653762</v>
      </c>
      <c r="AJ70" s="1">
        <f t="shared" si="321"/>
        <v>7010.853375</v>
      </c>
      <c r="AL70" s="1">
        <f t="shared" si="322"/>
        <v>7221.178976</v>
      </c>
      <c r="AN70" s="1">
        <f t="shared" si="323"/>
        <v>7437.814345</v>
      </c>
      <c r="AP70" s="1">
        <f t="shared" si="324"/>
        <v>7660.948776</v>
      </c>
      <c r="AR70" s="1">
        <f t="shared" si="325"/>
        <v>7890.777239</v>
      </c>
      <c r="AT70" s="1">
        <f t="shared" si="326"/>
        <v>8127.500556</v>
      </c>
      <c r="AV70" s="1">
        <f t="shared" si="327"/>
        <v>8371.325573</v>
      </c>
      <c r="AX70" s="1">
        <f t="shared" si="328"/>
        <v>8622.46534</v>
      </c>
      <c r="AZ70" s="1">
        <f t="shared" si="329"/>
        <v>8881.1393</v>
      </c>
      <c r="BB70" s="1">
        <f t="shared" si="330"/>
        <v>9147.573479</v>
      </c>
      <c r="BD70" s="1">
        <f t="shared" si="331"/>
        <v>9422.000683</v>
      </c>
      <c r="BF70" s="1">
        <f t="shared" si="332"/>
        <v>9704.660704</v>
      </c>
      <c r="BH70" s="1">
        <f t="shared" si="333"/>
        <v>9995.800525</v>
      </c>
      <c r="BJ70" s="1">
        <f t="shared" si="334"/>
        <v>10295.67454</v>
      </c>
      <c r="BL70" s="1">
        <f t="shared" si="335"/>
        <v>10604.54478</v>
      </c>
      <c r="BN70" s="1">
        <f t="shared" si="336"/>
        <v>10922.68112</v>
      </c>
      <c r="BP70" s="1">
        <f t="shared" si="337"/>
        <v>11250.36155</v>
      </c>
      <c r="BR70" s="1">
        <f t="shared" si="338"/>
        <v>11587.8724</v>
      </c>
      <c r="BT70" s="1">
        <f t="shared" si="339"/>
        <v>11935.50857</v>
      </c>
      <c r="BV70" s="1">
        <f t="shared" si="340"/>
        <v>12293.57383</v>
      </c>
      <c r="BX70" s="1">
        <f t="shared" si="341"/>
        <v>12662.38104</v>
      </c>
      <c r="BZ70" s="1">
        <f t="shared" si="342"/>
        <v>13042.25248</v>
      </c>
      <c r="CB70" s="1">
        <f t="shared" si="343"/>
        <v>13433.52005</v>
      </c>
      <c r="CD70" s="1">
        <f t="shared" si="344"/>
        <v>13836.52565</v>
      </c>
      <c r="CF70" s="1">
        <f t="shared" si="345"/>
        <v>14251.62142</v>
      </c>
      <c r="CH70" s="1">
        <f t="shared" si="346"/>
        <v>14679.17006</v>
      </c>
      <c r="CJ70" s="1">
        <f t="shared" si="347"/>
        <v>15119.54517</v>
      </c>
      <c r="CL70" s="1">
        <f t="shared" si="348"/>
        <v>15573.13152</v>
      </c>
      <c r="CN70" s="1">
        <f t="shared" si="349"/>
        <v>16040.32547</v>
      </c>
      <c r="CP70" s="1">
        <f t="shared" si="350"/>
        <v>16521.53523</v>
      </c>
      <c r="CR70" s="1">
        <f t="shared" si="351"/>
        <v>17017.18129</v>
      </c>
      <c r="CT70" s="1">
        <f t="shared" si="352"/>
        <v>17527.69673</v>
      </c>
      <c r="CV70" s="1">
        <f t="shared" si="353"/>
        <v>18053.52763</v>
      </c>
      <c r="CX70" s="1">
        <f t="shared" si="354"/>
        <v>18595.13346</v>
      </c>
      <c r="CZ70" s="1">
        <f t="shared" si="355"/>
        <v>19152.98746</v>
      </c>
      <c r="DB70" s="1">
        <f t="shared" si="356"/>
        <v>19727.57708</v>
      </c>
      <c r="DD70" s="1">
        <f t="shared" si="357"/>
        <v>20319.4044</v>
      </c>
      <c r="DF70" s="1">
        <f t="shared" si="358"/>
        <v>20928.98653</v>
      </c>
      <c r="DH70" s="1">
        <f t="shared" si="359"/>
        <v>21556.85612</v>
      </c>
      <c r="DJ70" s="1">
        <f t="shared" si="360"/>
        <v>22203.56181</v>
      </c>
      <c r="DL70" s="1">
        <f t="shared" si="361"/>
        <v>22869.66866</v>
      </c>
      <c r="DN70" s="1">
        <f t="shared" si="362"/>
        <v>23555.75872</v>
      </c>
      <c r="DP70" s="1">
        <f t="shared" si="363"/>
        <v>24262.43148</v>
      </c>
      <c r="DR70" s="1">
        <f t="shared" si="364"/>
        <v>24990.30443</v>
      </c>
      <c r="DT70" s="1">
        <f t="shared" si="365"/>
        <v>25740.01356</v>
      </c>
      <c r="DV70" s="1">
        <f t="shared" si="366"/>
        <v>26512.21397</v>
      </c>
    </row>
    <row r="71" ht="12.75" customHeight="1">
      <c r="A71" t="s">
        <v>86</v>
      </c>
      <c r="D71" s="1">
        <v>200.0</v>
      </c>
      <c r="H71" s="1">
        <f t="shared" si="307"/>
        <v>206</v>
      </c>
      <c r="J71" s="1">
        <f t="shared" si="308"/>
        <v>212.18</v>
      </c>
      <c r="L71" s="1">
        <f t="shared" si="309"/>
        <v>218.5454</v>
      </c>
      <c r="N71" s="1">
        <f t="shared" si="310"/>
        <v>225.101762</v>
      </c>
      <c r="P71" s="1">
        <f t="shared" si="311"/>
        <v>231.8548149</v>
      </c>
      <c r="R71" s="1">
        <f t="shared" si="312"/>
        <v>238.8104593</v>
      </c>
      <c r="T71" s="1">
        <f t="shared" si="313"/>
        <v>245.9747731</v>
      </c>
      <c r="V71" s="1">
        <f t="shared" si="314"/>
        <v>253.3540163</v>
      </c>
      <c r="X71" s="1">
        <f t="shared" si="315"/>
        <v>260.9546368</v>
      </c>
      <c r="Z71" s="1">
        <f t="shared" si="316"/>
        <v>268.7832759</v>
      </c>
      <c r="AB71" s="1">
        <f t="shared" si="317"/>
        <v>276.8467741</v>
      </c>
      <c r="AD71" s="1">
        <f t="shared" si="318"/>
        <v>285.1521774</v>
      </c>
      <c r="AF71" s="1">
        <f t="shared" si="319"/>
        <v>293.7067427</v>
      </c>
      <c r="AH71" s="1">
        <f t="shared" si="320"/>
        <v>302.517945</v>
      </c>
      <c r="AJ71" s="1">
        <f t="shared" si="321"/>
        <v>311.5934833</v>
      </c>
      <c r="AL71" s="1">
        <f t="shared" si="322"/>
        <v>320.9412878</v>
      </c>
      <c r="AN71" s="1">
        <f t="shared" si="323"/>
        <v>330.5695265</v>
      </c>
      <c r="AP71" s="1">
        <f t="shared" si="324"/>
        <v>340.4866122</v>
      </c>
      <c r="AR71" s="1">
        <f t="shared" si="325"/>
        <v>350.7012106</v>
      </c>
      <c r="AT71" s="1">
        <f t="shared" si="326"/>
        <v>361.2222469</v>
      </c>
      <c r="AV71" s="1">
        <f t="shared" si="327"/>
        <v>372.0589143</v>
      </c>
      <c r="AX71" s="1">
        <f t="shared" si="328"/>
        <v>383.2206818</v>
      </c>
      <c r="AZ71" s="1">
        <f t="shared" si="329"/>
        <v>394.7173022</v>
      </c>
      <c r="BB71" s="1">
        <f t="shared" si="330"/>
        <v>406.5588213</v>
      </c>
      <c r="BD71" s="1">
        <f t="shared" si="331"/>
        <v>418.7555859</v>
      </c>
      <c r="BF71" s="1">
        <f t="shared" si="332"/>
        <v>431.3182535</v>
      </c>
      <c r="BH71" s="1">
        <f t="shared" si="333"/>
        <v>444.2578011</v>
      </c>
      <c r="BJ71" s="1">
        <f t="shared" si="334"/>
        <v>457.5855351</v>
      </c>
      <c r="BL71" s="1">
        <f t="shared" si="335"/>
        <v>471.3131012</v>
      </c>
      <c r="BN71" s="1">
        <f t="shared" si="336"/>
        <v>485.4524942</v>
      </c>
      <c r="BP71" s="1">
        <f t="shared" si="337"/>
        <v>500.0160691</v>
      </c>
      <c r="BR71" s="1">
        <f t="shared" si="338"/>
        <v>515.0165511</v>
      </c>
      <c r="BT71" s="1">
        <f t="shared" si="339"/>
        <v>530.4670477</v>
      </c>
      <c r="BV71" s="1">
        <f t="shared" si="340"/>
        <v>546.3810591</v>
      </c>
      <c r="BX71" s="1">
        <f t="shared" si="341"/>
        <v>562.7724909</v>
      </c>
      <c r="BZ71" s="1">
        <f t="shared" si="342"/>
        <v>579.6556656</v>
      </c>
      <c r="CB71" s="1">
        <f t="shared" si="343"/>
        <v>597.0453356</v>
      </c>
      <c r="CD71" s="1">
        <f t="shared" si="344"/>
        <v>614.9566956</v>
      </c>
      <c r="CF71" s="1">
        <f t="shared" si="345"/>
        <v>633.4053965</v>
      </c>
      <c r="CH71" s="1">
        <f t="shared" si="346"/>
        <v>652.4075584</v>
      </c>
      <c r="CJ71" s="1">
        <f t="shared" si="347"/>
        <v>671.9797852</v>
      </c>
      <c r="CL71" s="1">
        <f t="shared" si="348"/>
        <v>692.1391787</v>
      </c>
      <c r="CN71" s="1">
        <f t="shared" si="349"/>
        <v>712.9033541</v>
      </c>
      <c r="CP71" s="1">
        <f t="shared" si="350"/>
        <v>734.2904547</v>
      </c>
      <c r="CR71" s="1">
        <f t="shared" si="351"/>
        <v>756.3191683</v>
      </c>
      <c r="CT71" s="1">
        <f t="shared" si="352"/>
        <v>779.0087434</v>
      </c>
      <c r="CV71" s="1">
        <f t="shared" si="353"/>
        <v>802.3790057</v>
      </c>
      <c r="CX71" s="1">
        <f t="shared" si="354"/>
        <v>826.4503759</v>
      </c>
      <c r="CZ71" s="1">
        <f t="shared" si="355"/>
        <v>851.2438871</v>
      </c>
      <c r="DB71" s="1">
        <f t="shared" si="356"/>
        <v>876.7812037</v>
      </c>
      <c r="DD71" s="1">
        <f t="shared" si="357"/>
        <v>903.0846399</v>
      </c>
      <c r="DF71" s="1">
        <f t="shared" si="358"/>
        <v>930.177179</v>
      </c>
      <c r="DH71" s="1">
        <f t="shared" si="359"/>
        <v>958.0824944</v>
      </c>
      <c r="DJ71" s="1">
        <f t="shared" si="360"/>
        <v>986.8249693</v>
      </c>
      <c r="DL71" s="1">
        <f t="shared" si="361"/>
        <v>1016.429718</v>
      </c>
      <c r="DN71" s="1">
        <f t="shared" si="362"/>
        <v>1046.92261</v>
      </c>
      <c r="DP71" s="1">
        <f t="shared" si="363"/>
        <v>1078.330288</v>
      </c>
      <c r="DR71" s="1">
        <f t="shared" si="364"/>
        <v>1110.680197</v>
      </c>
      <c r="DT71" s="1">
        <f t="shared" si="365"/>
        <v>1144.000603</v>
      </c>
      <c r="DV71" s="1">
        <f t="shared" si="366"/>
        <v>1178.320621</v>
      </c>
    </row>
    <row r="72" ht="12.75" customHeight="1">
      <c r="A72" t="s">
        <v>87</v>
      </c>
      <c r="D72" s="1">
        <v>500.0</v>
      </c>
      <c r="H72" s="1">
        <f t="shared" si="307"/>
        <v>515</v>
      </c>
      <c r="J72" s="1">
        <f t="shared" si="308"/>
        <v>530.45</v>
      </c>
      <c r="L72" s="1">
        <f t="shared" si="309"/>
        <v>546.3635</v>
      </c>
      <c r="N72" s="1">
        <f t="shared" si="310"/>
        <v>562.754405</v>
      </c>
      <c r="P72" s="1">
        <f t="shared" si="311"/>
        <v>579.6370372</v>
      </c>
      <c r="R72" s="1">
        <f t="shared" si="312"/>
        <v>597.0261483</v>
      </c>
      <c r="T72" s="1">
        <f t="shared" si="313"/>
        <v>614.9369327</v>
      </c>
      <c r="V72" s="1">
        <f t="shared" si="314"/>
        <v>633.3850407</v>
      </c>
      <c r="X72" s="1">
        <f t="shared" si="315"/>
        <v>652.3865919</v>
      </c>
      <c r="Z72" s="1">
        <f t="shared" si="316"/>
        <v>671.9581897</v>
      </c>
      <c r="AB72" s="1">
        <f t="shared" si="317"/>
        <v>692.1169354</v>
      </c>
      <c r="AD72" s="1">
        <f t="shared" si="318"/>
        <v>712.8804434</v>
      </c>
      <c r="AF72" s="1">
        <f t="shared" si="319"/>
        <v>734.2668567</v>
      </c>
      <c r="AH72" s="1">
        <f t="shared" si="320"/>
        <v>756.2948624</v>
      </c>
      <c r="AJ72" s="1">
        <f t="shared" si="321"/>
        <v>778.9837083</v>
      </c>
      <c r="AL72" s="1">
        <f t="shared" si="322"/>
        <v>802.3532195</v>
      </c>
      <c r="AN72" s="1">
        <f t="shared" si="323"/>
        <v>826.4238161</v>
      </c>
      <c r="AP72" s="1">
        <f t="shared" si="324"/>
        <v>851.2165306</v>
      </c>
      <c r="AR72" s="1">
        <f t="shared" si="325"/>
        <v>876.7530265</v>
      </c>
      <c r="AT72" s="1">
        <f t="shared" si="326"/>
        <v>903.0556173</v>
      </c>
      <c r="AV72" s="1">
        <f t="shared" si="327"/>
        <v>930.1472859</v>
      </c>
      <c r="AX72" s="1">
        <f t="shared" si="328"/>
        <v>958.0517044</v>
      </c>
      <c r="AZ72" s="1">
        <f t="shared" si="329"/>
        <v>986.7932556</v>
      </c>
      <c r="BB72" s="1">
        <f t="shared" si="330"/>
        <v>1016.397053</v>
      </c>
      <c r="BD72" s="1">
        <f t="shared" si="331"/>
        <v>1046.888965</v>
      </c>
      <c r="BF72" s="1">
        <f t="shared" si="332"/>
        <v>1078.295634</v>
      </c>
      <c r="BH72" s="1">
        <f t="shared" si="333"/>
        <v>1110.644503</v>
      </c>
      <c r="BJ72" s="1">
        <f t="shared" si="334"/>
        <v>1143.963838</v>
      </c>
      <c r="BL72" s="1">
        <f t="shared" si="335"/>
        <v>1178.282753</v>
      </c>
      <c r="BN72" s="1">
        <f t="shared" si="336"/>
        <v>1213.631236</v>
      </c>
      <c r="BP72" s="1">
        <f t="shared" si="337"/>
        <v>1250.040173</v>
      </c>
      <c r="BR72" s="1">
        <f t="shared" si="338"/>
        <v>1287.541378</v>
      </c>
      <c r="BT72" s="1">
        <f t="shared" si="339"/>
        <v>1326.167619</v>
      </c>
      <c r="BV72" s="1">
        <f t="shared" si="340"/>
        <v>1365.952648</v>
      </c>
      <c r="BX72" s="1">
        <f t="shared" si="341"/>
        <v>1406.931227</v>
      </c>
      <c r="BZ72" s="1">
        <f t="shared" si="342"/>
        <v>1449.139164</v>
      </c>
      <c r="CB72" s="1">
        <f t="shared" si="343"/>
        <v>1492.613339</v>
      </c>
      <c r="CD72" s="1">
        <f t="shared" si="344"/>
        <v>1537.391739</v>
      </c>
      <c r="CF72" s="1">
        <f t="shared" si="345"/>
        <v>1583.513491</v>
      </c>
      <c r="CH72" s="1">
        <f t="shared" si="346"/>
        <v>1631.018896</v>
      </c>
      <c r="CJ72" s="1">
        <f t="shared" si="347"/>
        <v>1679.949463</v>
      </c>
      <c r="CL72" s="1">
        <f t="shared" si="348"/>
        <v>1730.347947</v>
      </c>
      <c r="CN72" s="1">
        <f t="shared" si="349"/>
        <v>1782.258385</v>
      </c>
      <c r="CP72" s="1">
        <f t="shared" si="350"/>
        <v>1835.726137</v>
      </c>
      <c r="CR72" s="1">
        <f t="shared" si="351"/>
        <v>1890.797921</v>
      </c>
      <c r="CT72" s="1">
        <f t="shared" si="352"/>
        <v>1947.521858</v>
      </c>
      <c r="CV72" s="1">
        <f t="shared" si="353"/>
        <v>2005.947514</v>
      </c>
      <c r="CX72" s="1">
        <f t="shared" si="354"/>
        <v>2066.12594</v>
      </c>
      <c r="CZ72" s="1">
        <f t="shared" si="355"/>
        <v>2128.109718</v>
      </c>
      <c r="DB72" s="1">
        <f t="shared" si="356"/>
        <v>2191.953009</v>
      </c>
      <c r="DD72" s="1">
        <f t="shared" si="357"/>
        <v>2257.7116</v>
      </c>
      <c r="DF72" s="1">
        <f t="shared" si="358"/>
        <v>2325.442948</v>
      </c>
      <c r="DH72" s="1">
        <f t="shared" si="359"/>
        <v>2395.206236</v>
      </c>
      <c r="DJ72" s="1">
        <f t="shared" si="360"/>
        <v>2467.062423</v>
      </c>
      <c r="DL72" s="1">
        <f t="shared" si="361"/>
        <v>2541.074296</v>
      </c>
      <c r="DN72" s="1">
        <f t="shared" si="362"/>
        <v>2617.306525</v>
      </c>
      <c r="DP72" s="1">
        <f t="shared" si="363"/>
        <v>2695.82572</v>
      </c>
      <c r="DR72" s="1">
        <f t="shared" si="364"/>
        <v>2776.700492</v>
      </c>
      <c r="DT72" s="1">
        <f t="shared" si="365"/>
        <v>2860.001507</v>
      </c>
      <c r="DV72" s="1">
        <f t="shared" si="366"/>
        <v>2945.801552</v>
      </c>
    </row>
    <row r="73" ht="12.75" customHeight="1">
      <c r="A73" t="s">
        <v>89</v>
      </c>
      <c r="D73" s="1">
        <v>4500.0</v>
      </c>
      <c r="H73" s="1">
        <f t="shared" si="307"/>
        <v>4635</v>
      </c>
      <c r="J73" s="1">
        <f t="shared" si="308"/>
        <v>4774.05</v>
      </c>
      <c r="L73" s="1">
        <f t="shared" si="309"/>
        <v>4917.2715</v>
      </c>
      <c r="N73" s="1">
        <f t="shared" si="310"/>
        <v>5064.789645</v>
      </c>
      <c r="P73" s="1">
        <f t="shared" si="311"/>
        <v>5216.733334</v>
      </c>
      <c r="R73" s="1">
        <f t="shared" si="312"/>
        <v>5373.235334</v>
      </c>
      <c r="T73" s="1">
        <f t="shared" si="313"/>
        <v>5534.432394</v>
      </c>
      <c r="V73" s="1">
        <f t="shared" si="314"/>
        <v>5700.465366</v>
      </c>
      <c r="X73" s="1">
        <f t="shared" si="315"/>
        <v>5871.479327</v>
      </c>
      <c r="Z73" s="1">
        <f t="shared" si="316"/>
        <v>6047.623707</v>
      </c>
      <c r="AB73" s="1">
        <f t="shared" si="317"/>
        <v>6229.052418</v>
      </c>
      <c r="AD73" s="1">
        <f t="shared" si="318"/>
        <v>6415.923991</v>
      </c>
      <c r="AF73" s="1">
        <f t="shared" si="319"/>
        <v>6608.401711</v>
      </c>
      <c r="AH73" s="1">
        <f t="shared" si="320"/>
        <v>6806.653762</v>
      </c>
      <c r="AJ73" s="1">
        <f t="shared" si="321"/>
        <v>7010.853375</v>
      </c>
      <c r="AL73" s="1">
        <f t="shared" si="322"/>
        <v>7221.178976</v>
      </c>
      <c r="AN73" s="1">
        <f t="shared" si="323"/>
        <v>7437.814345</v>
      </c>
      <c r="AP73" s="1">
        <f t="shared" si="324"/>
        <v>7660.948776</v>
      </c>
      <c r="AR73" s="1">
        <f t="shared" si="325"/>
        <v>7890.777239</v>
      </c>
      <c r="AT73" s="1">
        <f t="shared" si="326"/>
        <v>8127.500556</v>
      </c>
      <c r="AV73" s="1">
        <f t="shared" si="327"/>
        <v>8371.325573</v>
      </c>
      <c r="AX73" s="1">
        <f t="shared" si="328"/>
        <v>8622.46534</v>
      </c>
      <c r="AZ73" s="1">
        <f t="shared" si="329"/>
        <v>8881.1393</v>
      </c>
      <c r="BB73" s="1">
        <f t="shared" si="330"/>
        <v>9147.573479</v>
      </c>
      <c r="BD73" s="1">
        <f t="shared" si="331"/>
        <v>9422.000683</v>
      </c>
      <c r="BF73" s="1">
        <f t="shared" si="332"/>
        <v>9704.660704</v>
      </c>
      <c r="BH73" s="1">
        <f t="shared" si="333"/>
        <v>9995.800525</v>
      </c>
      <c r="BJ73" s="1">
        <f t="shared" si="334"/>
        <v>10295.67454</v>
      </c>
      <c r="BL73" s="1">
        <f t="shared" si="335"/>
        <v>10604.54478</v>
      </c>
      <c r="BN73" s="1">
        <f t="shared" si="336"/>
        <v>10922.68112</v>
      </c>
      <c r="BP73" s="1">
        <f t="shared" si="337"/>
        <v>11250.36155</v>
      </c>
      <c r="BR73" s="1">
        <f t="shared" si="338"/>
        <v>11587.8724</v>
      </c>
      <c r="BT73" s="1">
        <f t="shared" si="339"/>
        <v>11935.50857</v>
      </c>
      <c r="BV73" s="1">
        <f t="shared" si="340"/>
        <v>12293.57383</v>
      </c>
      <c r="BX73" s="1">
        <f t="shared" si="341"/>
        <v>12662.38104</v>
      </c>
      <c r="BZ73" s="1">
        <f t="shared" si="342"/>
        <v>13042.25248</v>
      </c>
      <c r="CB73" s="1">
        <f t="shared" si="343"/>
        <v>13433.52005</v>
      </c>
      <c r="CD73" s="1">
        <f t="shared" si="344"/>
        <v>13836.52565</v>
      </c>
      <c r="CF73" s="1">
        <f t="shared" si="345"/>
        <v>14251.62142</v>
      </c>
      <c r="CH73" s="1">
        <f t="shared" si="346"/>
        <v>14679.17006</v>
      </c>
      <c r="CJ73" s="1">
        <f t="shared" si="347"/>
        <v>15119.54517</v>
      </c>
      <c r="CL73" s="1">
        <f t="shared" si="348"/>
        <v>15573.13152</v>
      </c>
      <c r="CN73" s="1">
        <f t="shared" si="349"/>
        <v>16040.32547</v>
      </c>
      <c r="CP73" s="1">
        <f t="shared" si="350"/>
        <v>16521.53523</v>
      </c>
      <c r="CR73" s="1">
        <f t="shared" si="351"/>
        <v>17017.18129</v>
      </c>
      <c r="CT73" s="1">
        <f t="shared" si="352"/>
        <v>17527.69673</v>
      </c>
      <c r="CV73" s="1">
        <f t="shared" si="353"/>
        <v>18053.52763</v>
      </c>
      <c r="CX73" s="1">
        <f t="shared" si="354"/>
        <v>18595.13346</v>
      </c>
      <c r="CZ73" s="1">
        <f t="shared" si="355"/>
        <v>19152.98746</v>
      </c>
      <c r="DB73" s="1">
        <f t="shared" si="356"/>
        <v>19727.57708</v>
      </c>
      <c r="DD73" s="1">
        <f t="shared" si="357"/>
        <v>20319.4044</v>
      </c>
      <c r="DF73" s="1">
        <f t="shared" si="358"/>
        <v>20928.98653</v>
      </c>
      <c r="DH73" s="1">
        <f t="shared" si="359"/>
        <v>21556.85612</v>
      </c>
      <c r="DJ73" s="1">
        <f t="shared" si="360"/>
        <v>22203.56181</v>
      </c>
      <c r="DL73" s="1">
        <f t="shared" si="361"/>
        <v>22869.66866</v>
      </c>
      <c r="DN73" s="1">
        <f t="shared" si="362"/>
        <v>23555.75872</v>
      </c>
      <c r="DP73" s="1">
        <f t="shared" si="363"/>
        <v>24262.43148</v>
      </c>
      <c r="DR73" s="1">
        <f t="shared" si="364"/>
        <v>24990.30443</v>
      </c>
      <c r="DT73" s="1">
        <f t="shared" si="365"/>
        <v>25740.01356</v>
      </c>
      <c r="DV73" s="1">
        <f t="shared" si="366"/>
        <v>26512.21397</v>
      </c>
    </row>
    <row r="74" ht="12.75" customHeight="1">
      <c r="A74" t="s">
        <v>90</v>
      </c>
      <c r="D74" s="1">
        <v>660.0</v>
      </c>
      <c r="H74" s="1">
        <f t="shared" si="307"/>
        <v>679.8</v>
      </c>
      <c r="J74" s="1">
        <f t="shared" si="308"/>
        <v>700.194</v>
      </c>
      <c r="L74" s="1">
        <f t="shared" si="309"/>
        <v>721.19982</v>
      </c>
      <c r="N74" s="1">
        <f t="shared" si="310"/>
        <v>742.8358146</v>
      </c>
      <c r="P74" s="1">
        <f t="shared" si="311"/>
        <v>765.120889</v>
      </c>
      <c r="R74" s="1">
        <f t="shared" si="312"/>
        <v>788.0745157</v>
      </c>
      <c r="T74" s="1">
        <f t="shared" si="313"/>
        <v>811.7167512</v>
      </c>
      <c r="V74" s="1">
        <f t="shared" si="314"/>
        <v>836.0682537</v>
      </c>
      <c r="X74" s="1">
        <f t="shared" si="315"/>
        <v>861.1503013</v>
      </c>
      <c r="Z74" s="1">
        <f t="shared" si="316"/>
        <v>886.9848104</v>
      </c>
      <c r="AB74" s="1">
        <f t="shared" si="317"/>
        <v>913.5943547</v>
      </c>
      <c r="AD74" s="1">
        <f t="shared" si="318"/>
        <v>941.0021853</v>
      </c>
      <c r="AF74" s="1">
        <f t="shared" si="319"/>
        <v>969.2322509</v>
      </c>
      <c r="AH74" s="1">
        <f t="shared" si="320"/>
        <v>998.3092184</v>
      </c>
      <c r="AJ74" s="1">
        <f t="shared" si="321"/>
        <v>1028.258495</v>
      </c>
      <c r="AL74" s="1">
        <f t="shared" si="322"/>
        <v>1059.10625</v>
      </c>
      <c r="AN74" s="1">
        <f t="shared" si="323"/>
        <v>1090.879437</v>
      </c>
      <c r="AP74" s="1">
        <f t="shared" si="324"/>
        <v>1123.60582</v>
      </c>
      <c r="AR74" s="1">
        <f t="shared" si="325"/>
        <v>1157.313995</v>
      </c>
      <c r="AT74" s="1">
        <f t="shared" si="326"/>
        <v>1192.033415</v>
      </c>
      <c r="AV74" s="1">
        <f t="shared" si="327"/>
        <v>1227.794417</v>
      </c>
      <c r="AX74" s="1">
        <f t="shared" si="328"/>
        <v>1264.62825</v>
      </c>
      <c r="AZ74" s="1">
        <f t="shared" si="329"/>
        <v>1302.567097</v>
      </c>
      <c r="BB74" s="1">
        <f t="shared" si="330"/>
        <v>1341.64411</v>
      </c>
      <c r="BD74" s="1">
        <f t="shared" si="331"/>
        <v>1381.893434</v>
      </c>
      <c r="BF74" s="1">
        <f t="shared" si="332"/>
        <v>1423.350237</v>
      </c>
      <c r="BH74" s="1">
        <f t="shared" si="333"/>
        <v>1466.050744</v>
      </c>
      <c r="BJ74" s="1">
        <f t="shared" si="334"/>
        <v>1510.032266</v>
      </c>
      <c r="BL74" s="1">
        <f t="shared" si="335"/>
        <v>1555.333234</v>
      </c>
      <c r="BN74" s="1">
        <f t="shared" si="336"/>
        <v>1601.993231</v>
      </c>
      <c r="BP74" s="1">
        <f t="shared" si="337"/>
        <v>1650.053028</v>
      </c>
      <c r="BR74" s="1">
        <f t="shared" si="338"/>
        <v>1699.554619</v>
      </c>
      <c r="BT74" s="1">
        <f t="shared" si="339"/>
        <v>1750.541257</v>
      </c>
      <c r="BV74" s="1">
        <f t="shared" si="340"/>
        <v>1803.057495</v>
      </c>
      <c r="BX74" s="1">
        <f t="shared" si="341"/>
        <v>1857.14922</v>
      </c>
      <c r="BZ74" s="1">
        <f t="shared" si="342"/>
        <v>1912.863696</v>
      </c>
      <c r="CB74" s="1">
        <f t="shared" si="343"/>
        <v>1970.249607</v>
      </c>
      <c r="CD74" s="1">
        <f t="shared" si="344"/>
        <v>2029.357096</v>
      </c>
      <c r="CF74" s="1">
        <f t="shared" si="345"/>
        <v>2090.237808</v>
      </c>
      <c r="CH74" s="1">
        <f t="shared" si="346"/>
        <v>2152.944943</v>
      </c>
      <c r="CJ74" s="1">
        <f t="shared" si="347"/>
        <v>2217.533291</v>
      </c>
      <c r="CL74" s="1">
        <f t="shared" si="348"/>
        <v>2284.05929</v>
      </c>
      <c r="CN74" s="1">
        <f t="shared" si="349"/>
        <v>2352.581068</v>
      </c>
      <c r="CP74" s="1">
        <f t="shared" si="350"/>
        <v>2423.1585</v>
      </c>
      <c r="CR74" s="1">
        <f t="shared" si="351"/>
        <v>2495.853255</v>
      </c>
      <c r="CT74" s="1">
        <f t="shared" si="352"/>
        <v>2570.728853</v>
      </c>
      <c r="CV74" s="1">
        <f t="shared" si="353"/>
        <v>2647.850719</v>
      </c>
      <c r="CX74" s="1">
        <f t="shared" si="354"/>
        <v>2727.28624</v>
      </c>
      <c r="CZ74" s="1">
        <f t="shared" si="355"/>
        <v>2809.104828</v>
      </c>
      <c r="DB74" s="1">
        <f t="shared" si="356"/>
        <v>2893.377972</v>
      </c>
      <c r="DD74" s="1">
        <f t="shared" si="357"/>
        <v>2980.179312</v>
      </c>
      <c r="DF74" s="1">
        <f t="shared" si="358"/>
        <v>3069.584691</v>
      </c>
      <c r="DH74" s="1">
        <f t="shared" si="359"/>
        <v>3161.672232</v>
      </c>
      <c r="DJ74" s="1">
        <f t="shared" si="360"/>
        <v>3256.522399</v>
      </c>
      <c r="DL74" s="1">
        <f t="shared" si="361"/>
        <v>3354.21807</v>
      </c>
      <c r="DN74" s="1">
        <f t="shared" si="362"/>
        <v>3454.844613</v>
      </c>
      <c r="DP74" s="1">
        <f t="shared" si="363"/>
        <v>3558.489951</v>
      </c>
      <c r="DR74" s="1">
        <f t="shared" si="364"/>
        <v>3665.24465</v>
      </c>
      <c r="DT74" s="1">
        <f t="shared" si="365"/>
        <v>3775.201989</v>
      </c>
      <c r="DV74" s="1">
        <f t="shared" si="366"/>
        <v>3888.458049</v>
      </c>
    </row>
    <row r="75" ht="12.75" customHeight="1">
      <c r="A75" t="s">
        <v>92</v>
      </c>
      <c r="D75" s="1">
        <v>650.0</v>
      </c>
      <c r="H75" s="1">
        <f t="shared" si="307"/>
        <v>669.5</v>
      </c>
      <c r="J75" s="1">
        <f t="shared" si="308"/>
        <v>689.585</v>
      </c>
      <c r="L75" s="1">
        <f t="shared" si="309"/>
        <v>710.27255</v>
      </c>
      <c r="N75" s="1">
        <f t="shared" si="310"/>
        <v>731.5807265</v>
      </c>
      <c r="P75" s="1">
        <f t="shared" si="311"/>
        <v>753.5281483</v>
      </c>
      <c r="R75" s="1">
        <f t="shared" si="312"/>
        <v>776.1339927</v>
      </c>
      <c r="T75" s="1">
        <f t="shared" si="313"/>
        <v>799.4180125</v>
      </c>
      <c r="V75" s="1">
        <f t="shared" si="314"/>
        <v>823.4005529</v>
      </c>
      <c r="X75" s="1">
        <f t="shared" si="315"/>
        <v>848.1025695</v>
      </c>
      <c r="Z75" s="1">
        <f t="shared" si="316"/>
        <v>873.5456466</v>
      </c>
      <c r="AB75" s="1">
        <f t="shared" si="317"/>
        <v>899.752016</v>
      </c>
      <c r="AD75" s="1">
        <f t="shared" si="318"/>
        <v>926.7445765</v>
      </c>
      <c r="AF75" s="1">
        <f t="shared" si="319"/>
        <v>954.5469137</v>
      </c>
      <c r="AH75" s="1">
        <f t="shared" si="320"/>
        <v>983.1833212</v>
      </c>
      <c r="AJ75" s="1">
        <f t="shared" si="321"/>
        <v>1012.678821</v>
      </c>
      <c r="AL75" s="1">
        <f t="shared" si="322"/>
        <v>1043.059185</v>
      </c>
      <c r="AN75" s="1">
        <f t="shared" si="323"/>
        <v>1074.350961</v>
      </c>
      <c r="AP75" s="1">
        <f t="shared" si="324"/>
        <v>1106.58149</v>
      </c>
      <c r="AR75" s="1">
        <f t="shared" si="325"/>
        <v>1139.778935</v>
      </c>
      <c r="AT75" s="1">
        <f t="shared" si="326"/>
        <v>1173.972303</v>
      </c>
      <c r="AV75" s="1">
        <f t="shared" si="327"/>
        <v>1209.191472</v>
      </c>
      <c r="AX75" s="1">
        <f t="shared" si="328"/>
        <v>1245.467216</v>
      </c>
      <c r="AZ75" s="1">
        <f t="shared" si="329"/>
        <v>1282.831232</v>
      </c>
      <c r="BB75" s="1">
        <f t="shared" si="330"/>
        <v>1321.316169</v>
      </c>
      <c r="BD75" s="1">
        <f t="shared" si="331"/>
        <v>1360.955654</v>
      </c>
      <c r="BF75" s="1">
        <f t="shared" si="332"/>
        <v>1401.784324</v>
      </c>
      <c r="BH75" s="1">
        <f t="shared" si="333"/>
        <v>1443.837854</v>
      </c>
      <c r="BJ75" s="1">
        <f t="shared" si="334"/>
        <v>1487.152989</v>
      </c>
      <c r="BL75" s="1">
        <f t="shared" si="335"/>
        <v>1531.767579</v>
      </c>
      <c r="BN75" s="1">
        <f t="shared" si="336"/>
        <v>1577.720606</v>
      </c>
      <c r="BP75" s="1">
        <f t="shared" si="337"/>
        <v>1625.052224</v>
      </c>
      <c r="BR75" s="1">
        <f t="shared" si="338"/>
        <v>1673.803791</v>
      </c>
      <c r="BT75" s="1">
        <f t="shared" si="339"/>
        <v>1724.017905</v>
      </c>
      <c r="BV75" s="1">
        <f t="shared" si="340"/>
        <v>1775.738442</v>
      </c>
      <c r="BX75" s="1">
        <f t="shared" si="341"/>
        <v>1829.010595</v>
      </c>
      <c r="BZ75" s="1">
        <f t="shared" si="342"/>
        <v>1883.880913</v>
      </c>
      <c r="CB75" s="1">
        <f t="shared" si="343"/>
        <v>1940.397341</v>
      </c>
      <c r="CD75" s="1">
        <f t="shared" si="344"/>
        <v>1998.609261</v>
      </c>
      <c r="CF75" s="1">
        <f t="shared" si="345"/>
        <v>2058.567539</v>
      </c>
      <c r="CH75" s="1">
        <f t="shared" si="346"/>
        <v>2120.324565</v>
      </c>
      <c r="CJ75" s="1">
        <f t="shared" si="347"/>
        <v>2183.934302</v>
      </c>
      <c r="CL75" s="1">
        <f t="shared" si="348"/>
        <v>2249.452331</v>
      </c>
      <c r="CN75" s="1">
        <f t="shared" si="349"/>
        <v>2316.935901</v>
      </c>
      <c r="CP75" s="1">
        <f t="shared" si="350"/>
        <v>2386.443978</v>
      </c>
      <c r="CR75" s="1">
        <f t="shared" si="351"/>
        <v>2458.037297</v>
      </c>
      <c r="CT75" s="1">
        <f t="shared" si="352"/>
        <v>2531.778416</v>
      </c>
      <c r="CV75" s="1">
        <f t="shared" si="353"/>
        <v>2607.731768</v>
      </c>
      <c r="CX75" s="1">
        <f t="shared" si="354"/>
        <v>2685.963722</v>
      </c>
      <c r="CZ75" s="1">
        <f t="shared" si="355"/>
        <v>2766.542633</v>
      </c>
      <c r="DB75" s="1">
        <f t="shared" si="356"/>
        <v>2849.538912</v>
      </c>
      <c r="DD75" s="1">
        <f t="shared" si="357"/>
        <v>2935.02508</v>
      </c>
      <c r="DF75" s="1">
        <f t="shared" si="358"/>
        <v>3023.075832</v>
      </c>
      <c r="DH75" s="1">
        <f t="shared" si="359"/>
        <v>3113.768107</v>
      </c>
      <c r="DJ75" s="1">
        <f t="shared" si="360"/>
        <v>3207.18115</v>
      </c>
      <c r="DL75" s="1">
        <f t="shared" si="361"/>
        <v>3303.396585</v>
      </c>
      <c r="DN75" s="1">
        <f t="shared" si="362"/>
        <v>3402.498482</v>
      </c>
      <c r="DP75" s="1">
        <f t="shared" si="363"/>
        <v>3504.573437</v>
      </c>
      <c r="DR75" s="1">
        <f t="shared" si="364"/>
        <v>3609.71064</v>
      </c>
      <c r="DT75" s="1">
        <f t="shared" si="365"/>
        <v>3718.001959</v>
      </c>
      <c r="DV75" s="1">
        <f t="shared" si="366"/>
        <v>3829.542018</v>
      </c>
    </row>
    <row r="76" ht="12.75" customHeight="1">
      <c r="A76" t="s">
        <v>94</v>
      </c>
      <c r="D76" s="1">
        <v>2500.0</v>
      </c>
      <c r="H76" s="1">
        <f t="shared" si="307"/>
        <v>2575</v>
      </c>
      <c r="J76" s="1">
        <f t="shared" si="308"/>
        <v>2652.25</v>
      </c>
      <c r="L76" s="1">
        <f t="shared" si="309"/>
        <v>2731.8175</v>
      </c>
      <c r="N76" s="1">
        <f t="shared" si="310"/>
        <v>2813.772025</v>
      </c>
      <c r="P76" s="1">
        <f t="shared" si="311"/>
        <v>2898.185186</v>
      </c>
      <c r="R76" s="1">
        <f t="shared" si="312"/>
        <v>2985.130741</v>
      </c>
      <c r="T76" s="1">
        <f t="shared" si="313"/>
        <v>3074.684664</v>
      </c>
      <c r="V76" s="1">
        <f t="shared" si="314"/>
        <v>3166.925203</v>
      </c>
      <c r="X76" s="1">
        <f t="shared" si="315"/>
        <v>3261.93296</v>
      </c>
      <c r="Z76" s="1">
        <f t="shared" si="316"/>
        <v>3359.790948</v>
      </c>
      <c r="AB76" s="1">
        <f t="shared" si="317"/>
        <v>3460.584677</v>
      </c>
      <c r="AD76" s="1">
        <f t="shared" si="318"/>
        <v>3564.402217</v>
      </c>
      <c r="AF76" s="1">
        <f t="shared" si="319"/>
        <v>3671.334284</v>
      </c>
      <c r="AH76" s="1">
        <f t="shared" si="320"/>
        <v>3781.474312</v>
      </c>
      <c r="AJ76" s="1">
        <f t="shared" si="321"/>
        <v>3894.918542</v>
      </c>
      <c r="AL76" s="1">
        <f t="shared" si="322"/>
        <v>4011.766098</v>
      </c>
      <c r="AN76" s="1">
        <f t="shared" si="323"/>
        <v>4132.119081</v>
      </c>
      <c r="AP76" s="1">
        <f t="shared" si="324"/>
        <v>4256.082653</v>
      </c>
      <c r="AR76" s="1">
        <f t="shared" si="325"/>
        <v>4383.765133</v>
      </c>
      <c r="AT76" s="1">
        <f t="shared" si="326"/>
        <v>4515.278087</v>
      </c>
      <c r="AV76" s="1">
        <f t="shared" si="327"/>
        <v>4650.736429</v>
      </c>
      <c r="AX76" s="1">
        <f t="shared" si="328"/>
        <v>4790.258522</v>
      </c>
      <c r="AZ76" s="1">
        <f t="shared" si="329"/>
        <v>4933.966278</v>
      </c>
      <c r="BB76" s="1">
        <f t="shared" si="330"/>
        <v>5081.985266</v>
      </c>
      <c r="BD76" s="1">
        <f t="shared" si="331"/>
        <v>5234.444824</v>
      </c>
      <c r="BF76" s="1">
        <f t="shared" si="332"/>
        <v>5391.478169</v>
      </c>
      <c r="BH76" s="1">
        <f t="shared" si="333"/>
        <v>5553.222514</v>
      </c>
      <c r="BJ76" s="1">
        <f t="shared" si="334"/>
        <v>5719.819189</v>
      </c>
      <c r="BL76" s="1">
        <f t="shared" si="335"/>
        <v>5891.413765</v>
      </c>
      <c r="BN76" s="1">
        <f t="shared" si="336"/>
        <v>6068.156178</v>
      </c>
      <c r="BP76" s="1">
        <f t="shared" si="337"/>
        <v>6250.200863</v>
      </c>
      <c r="BR76" s="1">
        <f t="shared" si="338"/>
        <v>6437.706889</v>
      </c>
      <c r="BT76" s="1">
        <f t="shared" si="339"/>
        <v>6630.838096</v>
      </c>
      <c r="BV76" s="1">
        <f t="shared" si="340"/>
        <v>6829.763239</v>
      </c>
      <c r="BX76" s="1">
        <f t="shared" si="341"/>
        <v>7034.656136</v>
      </c>
      <c r="BZ76" s="1">
        <f t="shared" si="342"/>
        <v>7245.69582</v>
      </c>
      <c r="CB76" s="1">
        <f t="shared" si="343"/>
        <v>7463.066695</v>
      </c>
      <c r="CD76" s="1">
        <f t="shared" si="344"/>
        <v>7686.958695</v>
      </c>
      <c r="CF76" s="1">
        <f t="shared" si="345"/>
        <v>7917.567456</v>
      </c>
      <c r="CH76" s="1">
        <f t="shared" si="346"/>
        <v>8155.09448</v>
      </c>
      <c r="CJ76" s="1">
        <f t="shared" si="347"/>
        <v>8399.747314</v>
      </c>
      <c r="CL76" s="1">
        <f t="shared" si="348"/>
        <v>8651.739734</v>
      </c>
      <c r="CN76" s="1">
        <f t="shared" si="349"/>
        <v>8911.291926</v>
      </c>
      <c r="CP76" s="1">
        <f t="shared" si="350"/>
        <v>9178.630684</v>
      </c>
      <c r="CR76" s="1">
        <f t="shared" si="351"/>
        <v>9453.989604</v>
      </c>
      <c r="CT76" s="1">
        <f t="shared" si="352"/>
        <v>9737.609292</v>
      </c>
      <c r="CV76" s="1">
        <f t="shared" si="353"/>
        <v>10029.73757</v>
      </c>
      <c r="CX76" s="1">
        <f t="shared" si="354"/>
        <v>10330.6297</v>
      </c>
      <c r="CZ76" s="1">
        <f t="shared" si="355"/>
        <v>10640.54859</v>
      </c>
      <c r="DB76" s="1">
        <f t="shared" si="356"/>
        <v>10959.76505</v>
      </c>
      <c r="DD76" s="1">
        <f t="shared" si="357"/>
        <v>11288.558</v>
      </c>
      <c r="DF76" s="1">
        <f t="shared" si="358"/>
        <v>11627.21474</v>
      </c>
      <c r="DH76" s="1">
        <f t="shared" si="359"/>
        <v>11976.03118</v>
      </c>
      <c r="DJ76" s="1">
        <f t="shared" si="360"/>
        <v>12335.31212</v>
      </c>
      <c r="DL76" s="1">
        <f t="shared" si="361"/>
        <v>12705.37148</v>
      </c>
      <c r="DN76" s="1">
        <f t="shared" si="362"/>
        <v>13086.53262</v>
      </c>
      <c r="DP76" s="1">
        <f t="shared" si="363"/>
        <v>13479.1286</v>
      </c>
      <c r="DR76" s="1">
        <f t="shared" si="364"/>
        <v>13883.50246</v>
      </c>
      <c r="DT76" s="1">
        <f t="shared" si="365"/>
        <v>14300.00753</v>
      </c>
      <c r="DV76" s="1">
        <f t="shared" si="366"/>
        <v>14729.00776</v>
      </c>
    </row>
    <row r="77" ht="12.75" customHeight="1">
      <c r="A77" t="s">
        <v>95</v>
      </c>
      <c r="D77" s="1">
        <v>85000.0</v>
      </c>
      <c r="H77" s="1">
        <f t="shared" si="307"/>
        <v>87550</v>
      </c>
      <c r="J77" s="1">
        <f t="shared" si="308"/>
        <v>90176.5</v>
      </c>
      <c r="L77" s="1">
        <f t="shared" si="309"/>
        <v>92881.795</v>
      </c>
      <c r="N77" s="1">
        <f t="shared" si="310"/>
        <v>95668.24885</v>
      </c>
      <c r="P77" s="1">
        <f t="shared" si="311"/>
        <v>98538.29632</v>
      </c>
      <c r="R77" s="1">
        <f t="shared" si="312"/>
        <v>101494.4452</v>
      </c>
      <c r="T77" s="1">
        <f t="shared" si="313"/>
        <v>104539.2786</v>
      </c>
      <c r="V77" s="1">
        <f t="shared" si="314"/>
        <v>107675.4569</v>
      </c>
      <c r="X77" s="1">
        <f t="shared" si="315"/>
        <v>110905.7206</v>
      </c>
      <c r="Z77" s="1">
        <f t="shared" si="316"/>
        <v>114232.8922</v>
      </c>
      <c r="AB77" s="1">
        <f t="shared" si="317"/>
        <v>117659.879</v>
      </c>
      <c r="AD77" s="1">
        <f t="shared" si="318"/>
        <v>121189.6754</v>
      </c>
      <c r="AF77" s="1">
        <f t="shared" si="319"/>
        <v>124825.3656</v>
      </c>
      <c r="AH77" s="1">
        <f t="shared" si="320"/>
        <v>128570.1266</v>
      </c>
      <c r="AJ77" s="1">
        <f t="shared" si="321"/>
        <v>132427.2304</v>
      </c>
      <c r="AL77" s="1">
        <f t="shared" si="322"/>
        <v>136400.0473</v>
      </c>
      <c r="AN77" s="1">
        <f t="shared" si="323"/>
        <v>140492.0487</v>
      </c>
      <c r="AP77" s="1">
        <f t="shared" si="324"/>
        <v>144706.8102</v>
      </c>
      <c r="AR77" s="1">
        <f t="shared" si="325"/>
        <v>149048.0145</v>
      </c>
      <c r="AT77" s="1">
        <f t="shared" si="326"/>
        <v>153519.4549</v>
      </c>
      <c r="AV77" s="1">
        <f t="shared" si="327"/>
        <v>158125.0386</v>
      </c>
      <c r="AX77" s="1">
        <f t="shared" si="328"/>
        <v>162868.7898</v>
      </c>
      <c r="AZ77" s="1">
        <f t="shared" si="329"/>
        <v>167754.8534</v>
      </c>
      <c r="BB77" s="1">
        <f t="shared" si="330"/>
        <v>172787.499</v>
      </c>
      <c r="BD77" s="1">
        <f t="shared" si="331"/>
        <v>177971.124</v>
      </c>
      <c r="BF77" s="1">
        <f t="shared" si="332"/>
        <v>183310.2577</v>
      </c>
      <c r="BH77" s="1">
        <f t="shared" si="333"/>
        <v>188809.5655</v>
      </c>
      <c r="BJ77" s="1">
        <f t="shared" si="334"/>
        <v>194473.8524</v>
      </c>
      <c r="BL77" s="1">
        <f t="shared" si="335"/>
        <v>200308.068</v>
      </c>
      <c r="BN77" s="1">
        <f t="shared" si="336"/>
        <v>206317.3101</v>
      </c>
      <c r="BP77" s="1">
        <f t="shared" si="337"/>
        <v>212506.8294</v>
      </c>
      <c r="BR77" s="1">
        <f t="shared" si="338"/>
        <v>218882.0342</v>
      </c>
      <c r="BT77" s="1">
        <f t="shared" si="339"/>
        <v>225448.4953</v>
      </c>
      <c r="BV77" s="1">
        <f t="shared" si="340"/>
        <v>232211.9501</v>
      </c>
      <c r="BX77" s="1">
        <f t="shared" si="341"/>
        <v>239178.3086</v>
      </c>
      <c r="BZ77" s="1">
        <f t="shared" si="342"/>
        <v>246353.6579</v>
      </c>
      <c r="CB77" s="1">
        <f t="shared" si="343"/>
        <v>253744.2676</v>
      </c>
      <c r="CD77" s="1">
        <f t="shared" si="344"/>
        <v>261356.5956</v>
      </c>
      <c r="CF77" s="1">
        <f t="shared" si="345"/>
        <v>269197.2935</v>
      </c>
      <c r="CH77" s="1">
        <f t="shared" si="346"/>
        <v>277273.2123</v>
      </c>
      <c r="CJ77" s="1">
        <f t="shared" si="347"/>
        <v>285591.4087</v>
      </c>
      <c r="CL77" s="1">
        <f t="shared" si="348"/>
        <v>294159.151</v>
      </c>
      <c r="CN77" s="1">
        <f t="shared" si="349"/>
        <v>302983.9255</v>
      </c>
      <c r="CP77" s="1">
        <f t="shared" si="350"/>
        <v>312073.4432</v>
      </c>
      <c r="CR77" s="1">
        <f t="shared" si="351"/>
        <v>321435.6465</v>
      </c>
      <c r="CT77" s="1">
        <f t="shared" si="352"/>
        <v>331078.7159</v>
      </c>
      <c r="CV77" s="1">
        <f t="shared" si="353"/>
        <v>341011.0774</v>
      </c>
      <c r="CX77" s="1">
        <f t="shared" si="354"/>
        <v>351241.4097</v>
      </c>
      <c r="CZ77" s="1">
        <f t="shared" si="355"/>
        <v>361778.652</v>
      </c>
      <c r="DB77" s="1">
        <f t="shared" si="356"/>
        <v>372632.0116</v>
      </c>
      <c r="DD77" s="1">
        <f t="shared" si="357"/>
        <v>383810.9719</v>
      </c>
      <c r="DF77" s="1">
        <f t="shared" si="358"/>
        <v>395325.3011</v>
      </c>
      <c r="DH77" s="1">
        <f t="shared" si="359"/>
        <v>407185.0601</v>
      </c>
      <c r="DJ77" s="1">
        <f t="shared" si="360"/>
        <v>419400.6119</v>
      </c>
      <c r="DL77" s="1">
        <f t="shared" si="361"/>
        <v>431982.6303</v>
      </c>
      <c r="DN77" s="1">
        <f t="shared" si="362"/>
        <v>444942.1092</v>
      </c>
      <c r="DP77" s="1">
        <f t="shared" si="363"/>
        <v>458290.3725</v>
      </c>
      <c r="DR77" s="1">
        <f t="shared" si="364"/>
        <v>472039.0836</v>
      </c>
      <c r="DT77" s="1">
        <f t="shared" si="365"/>
        <v>486200.2562</v>
      </c>
      <c r="DV77" s="1">
        <f t="shared" si="366"/>
        <v>500786.2638</v>
      </c>
    </row>
    <row r="78" ht="12.75" customHeight="1">
      <c r="A78" t="s">
        <v>96</v>
      </c>
      <c r="D78" s="1">
        <v>400.0</v>
      </c>
      <c r="H78" s="1">
        <f t="shared" si="307"/>
        <v>412</v>
      </c>
      <c r="J78" s="1">
        <f t="shared" si="308"/>
        <v>424.36</v>
      </c>
      <c r="L78" s="1">
        <f t="shared" si="309"/>
        <v>437.0908</v>
      </c>
      <c r="N78" s="1">
        <f t="shared" si="310"/>
        <v>450.203524</v>
      </c>
      <c r="P78" s="1">
        <f t="shared" si="311"/>
        <v>463.7096297</v>
      </c>
      <c r="R78" s="1">
        <f t="shared" si="312"/>
        <v>477.6209186</v>
      </c>
      <c r="T78" s="1">
        <f t="shared" si="313"/>
        <v>491.9495462</v>
      </c>
      <c r="V78" s="1">
        <f t="shared" si="314"/>
        <v>506.7080326</v>
      </c>
      <c r="X78" s="1">
        <f t="shared" si="315"/>
        <v>521.9092735</v>
      </c>
      <c r="Z78" s="1">
        <f t="shared" si="316"/>
        <v>537.5665517</v>
      </c>
      <c r="AB78" s="1">
        <f t="shared" si="317"/>
        <v>553.6935483</v>
      </c>
      <c r="AD78" s="1">
        <f t="shared" si="318"/>
        <v>570.3043547</v>
      </c>
      <c r="AF78" s="1">
        <f t="shared" si="319"/>
        <v>587.4134854</v>
      </c>
      <c r="AH78" s="1">
        <f t="shared" si="320"/>
        <v>605.0358899</v>
      </c>
      <c r="AJ78" s="1">
        <f t="shared" si="321"/>
        <v>623.1869666</v>
      </c>
      <c r="AL78" s="1">
        <f t="shared" si="322"/>
        <v>641.8825756</v>
      </c>
      <c r="AN78" s="1">
        <f t="shared" si="323"/>
        <v>661.1390529</v>
      </c>
      <c r="AP78" s="1">
        <f t="shared" si="324"/>
        <v>680.9732245</v>
      </c>
      <c r="AR78" s="1">
        <f t="shared" si="325"/>
        <v>701.4024212</v>
      </c>
      <c r="AT78" s="1">
        <f t="shared" si="326"/>
        <v>722.4444939</v>
      </c>
      <c r="AV78" s="1">
        <f t="shared" si="327"/>
        <v>744.1178287</v>
      </c>
      <c r="AX78" s="1">
        <f t="shared" si="328"/>
        <v>766.4413635</v>
      </c>
      <c r="AZ78" s="1">
        <f t="shared" si="329"/>
        <v>789.4346045</v>
      </c>
      <c r="BB78" s="1">
        <f t="shared" si="330"/>
        <v>813.1176426</v>
      </c>
      <c r="BD78" s="1">
        <f t="shared" si="331"/>
        <v>837.5111719</v>
      </c>
      <c r="BF78" s="1">
        <f t="shared" si="332"/>
        <v>862.636507</v>
      </c>
      <c r="BH78" s="1">
        <f t="shared" si="333"/>
        <v>888.5156022</v>
      </c>
      <c r="BJ78" s="1">
        <f t="shared" si="334"/>
        <v>915.1710703</v>
      </c>
      <c r="BL78" s="1">
        <f t="shared" si="335"/>
        <v>942.6262024</v>
      </c>
      <c r="BN78" s="1">
        <f t="shared" si="336"/>
        <v>970.9049885</v>
      </c>
      <c r="BP78" s="1">
        <f t="shared" si="337"/>
        <v>1000.032138</v>
      </c>
      <c r="BR78" s="1">
        <f t="shared" si="338"/>
        <v>1030.033102</v>
      </c>
      <c r="BT78" s="1">
        <f t="shared" si="339"/>
        <v>1060.934095</v>
      </c>
      <c r="BV78" s="1">
        <f t="shared" si="340"/>
        <v>1092.762118</v>
      </c>
      <c r="BX78" s="1">
        <f t="shared" si="341"/>
        <v>1125.544982</v>
      </c>
      <c r="BZ78" s="1">
        <f t="shared" si="342"/>
        <v>1159.311331</v>
      </c>
      <c r="CB78" s="1">
        <f t="shared" si="343"/>
        <v>1194.090671</v>
      </c>
      <c r="CD78" s="1">
        <f t="shared" si="344"/>
        <v>1229.913391</v>
      </c>
      <c r="CF78" s="1">
        <f t="shared" si="345"/>
        <v>1266.810793</v>
      </c>
      <c r="CH78" s="1">
        <f t="shared" si="346"/>
        <v>1304.815117</v>
      </c>
      <c r="CJ78" s="1">
        <f t="shared" si="347"/>
        <v>1343.95957</v>
      </c>
      <c r="CL78" s="1">
        <f t="shared" si="348"/>
        <v>1384.278357</v>
      </c>
      <c r="CN78" s="1">
        <f t="shared" si="349"/>
        <v>1425.806708</v>
      </c>
      <c r="CP78" s="1">
        <f t="shared" si="350"/>
        <v>1468.580909</v>
      </c>
      <c r="CR78" s="1">
        <f t="shared" si="351"/>
        <v>1512.638337</v>
      </c>
      <c r="CT78" s="1">
        <f t="shared" si="352"/>
        <v>1558.017487</v>
      </c>
      <c r="CV78" s="1">
        <f t="shared" si="353"/>
        <v>1604.758011</v>
      </c>
      <c r="CX78" s="1">
        <f t="shared" si="354"/>
        <v>1652.900752</v>
      </c>
      <c r="CZ78" s="1">
        <f t="shared" si="355"/>
        <v>1702.487774</v>
      </c>
      <c r="DB78" s="1">
        <f t="shared" si="356"/>
        <v>1753.562407</v>
      </c>
      <c r="DD78" s="1">
        <f t="shared" si="357"/>
        <v>1806.16928</v>
      </c>
      <c r="DF78" s="1">
        <f t="shared" si="358"/>
        <v>1860.354358</v>
      </c>
      <c r="DH78" s="1">
        <f t="shared" si="359"/>
        <v>1916.164989</v>
      </c>
      <c r="DJ78" s="1">
        <f t="shared" si="360"/>
        <v>1973.649939</v>
      </c>
      <c r="DL78" s="1">
        <f t="shared" si="361"/>
        <v>2032.859437</v>
      </c>
      <c r="DN78" s="1">
        <f t="shared" si="362"/>
        <v>2093.84522</v>
      </c>
      <c r="DP78" s="1">
        <f t="shared" si="363"/>
        <v>2156.660576</v>
      </c>
      <c r="DR78" s="1">
        <f t="shared" si="364"/>
        <v>2221.360394</v>
      </c>
      <c r="DT78" s="1">
        <f t="shared" si="365"/>
        <v>2288.001205</v>
      </c>
      <c r="DV78" s="1">
        <f t="shared" si="366"/>
        <v>2356.641242</v>
      </c>
    </row>
    <row r="79" ht="12.75" customHeight="1">
      <c r="A79" t="s">
        <v>97</v>
      </c>
      <c r="D79" s="1">
        <v>250.0</v>
      </c>
      <c r="H79" s="1">
        <f t="shared" si="307"/>
        <v>257.5</v>
      </c>
      <c r="J79" s="1">
        <f t="shared" si="308"/>
        <v>265.225</v>
      </c>
      <c r="L79" s="1">
        <f t="shared" si="309"/>
        <v>273.18175</v>
      </c>
      <c r="N79" s="1">
        <f t="shared" si="310"/>
        <v>281.3772025</v>
      </c>
      <c r="P79" s="1">
        <f t="shared" si="311"/>
        <v>289.8185186</v>
      </c>
      <c r="R79" s="1">
        <f t="shared" si="312"/>
        <v>298.5130741</v>
      </c>
      <c r="T79" s="1">
        <f t="shared" si="313"/>
        <v>307.4684664</v>
      </c>
      <c r="V79" s="1">
        <f t="shared" si="314"/>
        <v>316.6925203</v>
      </c>
      <c r="X79" s="1">
        <f t="shared" si="315"/>
        <v>326.193296</v>
      </c>
      <c r="Z79" s="1">
        <f t="shared" si="316"/>
        <v>335.9790948</v>
      </c>
      <c r="AB79" s="1">
        <f t="shared" si="317"/>
        <v>346.0584677</v>
      </c>
      <c r="AD79" s="1">
        <f t="shared" si="318"/>
        <v>356.4402217</v>
      </c>
      <c r="AF79" s="1">
        <f t="shared" si="319"/>
        <v>367.1334284</v>
      </c>
      <c r="AH79" s="1">
        <f t="shared" si="320"/>
        <v>378.1474312</v>
      </c>
      <c r="AJ79" s="1">
        <f t="shared" si="321"/>
        <v>389.4918542</v>
      </c>
      <c r="AL79" s="1">
        <f t="shared" si="322"/>
        <v>401.1766098</v>
      </c>
      <c r="AN79" s="1">
        <f t="shared" si="323"/>
        <v>413.2119081</v>
      </c>
      <c r="AP79" s="1">
        <f t="shared" si="324"/>
        <v>425.6082653</v>
      </c>
      <c r="AR79" s="1">
        <f t="shared" si="325"/>
        <v>438.3765133</v>
      </c>
      <c r="AT79" s="1">
        <f t="shared" si="326"/>
        <v>451.5278087</v>
      </c>
      <c r="AV79" s="1">
        <f t="shared" si="327"/>
        <v>465.0736429</v>
      </c>
      <c r="AX79" s="1">
        <f t="shared" si="328"/>
        <v>479.0258522</v>
      </c>
      <c r="AZ79" s="1">
        <f t="shared" si="329"/>
        <v>493.3966278</v>
      </c>
      <c r="BB79" s="1">
        <f t="shared" si="330"/>
        <v>508.1985266</v>
      </c>
      <c r="BD79" s="1">
        <f t="shared" si="331"/>
        <v>523.4444824</v>
      </c>
      <c r="BF79" s="1">
        <f t="shared" si="332"/>
        <v>539.1478169</v>
      </c>
      <c r="BH79" s="1">
        <f t="shared" si="333"/>
        <v>555.3222514</v>
      </c>
      <c r="BJ79" s="1">
        <f t="shared" si="334"/>
        <v>571.9819189</v>
      </c>
      <c r="BL79" s="1">
        <f t="shared" si="335"/>
        <v>589.1413765</v>
      </c>
      <c r="BN79" s="1">
        <f t="shared" si="336"/>
        <v>606.8156178</v>
      </c>
      <c r="BP79" s="1">
        <f t="shared" si="337"/>
        <v>625.0200863</v>
      </c>
      <c r="BR79" s="1">
        <f t="shared" si="338"/>
        <v>643.7706889</v>
      </c>
      <c r="BT79" s="1">
        <f t="shared" si="339"/>
        <v>663.0838096</v>
      </c>
      <c r="BV79" s="1">
        <f t="shared" si="340"/>
        <v>682.9763239</v>
      </c>
      <c r="BX79" s="1">
        <f t="shared" si="341"/>
        <v>703.4656136</v>
      </c>
      <c r="BZ79" s="1">
        <f t="shared" si="342"/>
        <v>724.569582</v>
      </c>
      <c r="CB79" s="1">
        <f t="shared" si="343"/>
        <v>746.3066695</v>
      </c>
      <c r="CD79" s="1">
        <f t="shared" si="344"/>
        <v>768.6958695</v>
      </c>
      <c r="CF79" s="1">
        <f t="shared" si="345"/>
        <v>791.7567456</v>
      </c>
      <c r="CH79" s="1">
        <f t="shared" si="346"/>
        <v>815.509448</v>
      </c>
      <c r="CJ79" s="1">
        <f t="shared" si="347"/>
        <v>839.9747314</v>
      </c>
      <c r="CL79" s="1">
        <f t="shared" si="348"/>
        <v>865.1739734</v>
      </c>
      <c r="CN79" s="1">
        <f t="shared" si="349"/>
        <v>891.1291926</v>
      </c>
      <c r="CP79" s="1">
        <f t="shared" si="350"/>
        <v>917.8630684</v>
      </c>
      <c r="CR79" s="1">
        <f t="shared" si="351"/>
        <v>945.3989604</v>
      </c>
      <c r="CT79" s="1">
        <f t="shared" si="352"/>
        <v>973.7609292</v>
      </c>
      <c r="CV79" s="1">
        <f t="shared" si="353"/>
        <v>1002.973757</v>
      </c>
      <c r="CX79" s="1">
        <f t="shared" si="354"/>
        <v>1033.06297</v>
      </c>
      <c r="CZ79" s="1">
        <f t="shared" si="355"/>
        <v>1064.054859</v>
      </c>
      <c r="DB79" s="1">
        <f t="shared" si="356"/>
        <v>1095.976505</v>
      </c>
      <c r="DD79" s="1">
        <f t="shared" si="357"/>
        <v>1128.8558</v>
      </c>
      <c r="DF79" s="1">
        <f t="shared" si="358"/>
        <v>1162.721474</v>
      </c>
      <c r="DH79" s="1">
        <f t="shared" si="359"/>
        <v>1197.603118</v>
      </c>
      <c r="DJ79" s="1">
        <f t="shared" si="360"/>
        <v>1233.531212</v>
      </c>
      <c r="DL79" s="1">
        <f t="shared" si="361"/>
        <v>1270.537148</v>
      </c>
      <c r="DN79" s="1">
        <f t="shared" si="362"/>
        <v>1308.653262</v>
      </c>
      <c r="DP79" s="1">
        <f t="shared" si="363"/>
        <v>1347.91286</v>
      </c>
      <c r="DR79" s="1">
        <f t="shared" si="364"/>
        <v>1388.350246</v>
      </c>
      <c r="DT79" s="1">
        <f t="shared" si="365"/>
        <v>1430.000753</v>
      </c>
      <c r="DV79" s="1">
        <f t="shared" si="366"/>
        <v>1472.900776</v>
      </c>
    </row>
    <row r="80" ht="12.75" customHeight="1">
      <c r="A80" t="s">
        <v>98</v>
      </c>
      <c r="D80" s="1">
        <v>7000.0</v>
      </c>
      <c r="H80" s="1">
        <f t="shared" si="307"/>
        <v>7210</v>
      </c>
      <c r="J80" s="1">
        <f t="shared" si="308"/>
        <v>7426.3</v>
      </c>
      <c r="L80" s="1">
        <f t="shared" si="309"/>
        <v>7649.089</v>
      </c>
      <c r="N80" s="1">
        <f t="shared" si="310"/>
        <v>7878.56167</v>
      </c>
      <c r="P80" s="1">
        <f t="shared" si="311"/>
        <v>8114.91852</v>
      </c>
      <c r="R80" s="1">
        <f t="shared" si="312"/>
        <v>8358.366076</v>
      </c>
      <c r="T80" s="1">
        <f t="shared" si="313"/>
        <v>8609.117058</v>
      </c>
      <c r="V80" s="1">
        <f t="shared" si="314"/>
        <v>8867.39057</v>
      </c>
      <c r="X80" s="1">
        <f t="shared" si="315"/>
        <v>9133.412287</v>
      </c>
      <c r="Z80" s="1">
        <f t="shared" si="316"/>
        <v>9407.414655</v>
      </c>
      <c r="AB80" s="1">
        <f t="shared" si="317"/>
        <v>9689.637095</v>
      </c>
      <c r="AD80" s="1">
        <f t="shared" si="318"/>
        <v>9980.326208</v>
      </c>
      <c r="AF80" s="1">
        <f t="shared" si="319"/>
        <v>10279.73599</v>
      </c>
      <c r="AH80" s="1">
        <f t="shared" si="320"/>
        <v>10588.12807</v>
      </c>
      <c r="AJ80" s="1">
        <f t="shared" si="321"/>
        <v>10905.77192</v>
      </c>
      <c r="AL80" s="1">
        <f t="shared" si="322"/>
        <v>11232.94507</v>
      </c>
      <c r="AN80" s="1">
        <f t="shared" si="323"/>
        <v>11569.93343</v>
      </c>
      <c r="AP80" s="1">
        <f t="shared" si="324"/>
        <v>11917.03143</v>
      </c>
      <c r="AR80" s="1">
        <f t="shared" si="325"/>
        <v>12274.54237</v>
      </c>
      <c r="AT80" s="1">
        <f t="shared" si="326"/>
        <v>12642.77864</v>
      </c>
      <c r="AV80" s="1">
        <f t="shared" si="327"/>
        <v>13022.062</v>
      </c>
      <c r="AX80" s="1">
        <f t="shared" si="328"/>
        <v>13412.72386</v>
      </c>
      <c r="AZ80" s="1">
        <f t="shared" si="329"/>
        <v>13815.10558</v>
      </c>
      <c r="BB80" s="1">
        <f t="shared" si="330"/>
        <v>14229.55875</v>
      </c>
      <c r="BD80" s="1">
        <f t="shared" si="331"/>
        <v>14656.44551</v>
      </c>
      <c r="BF80" s="1">
        <f t="shared" si="332"/>
        <v>15096.13887</v>
      </c>
      <c r="BH80" s="1">
        <f t="shared" si="333"/>
        <v>15549.02304</v>
      </c>
      <c r="BJ80" s="1">
        <f t="shared" si="334"/>
        <v>16015.49373</v>
      </c>
      <c r="BL80" s="1">
        <f t="shared" si="335"/>
        <v>16495.95854</v>
      </c>
      <c r="BN80" s="1">
        <f t="shared" si="336"/>
        <v>16990.8373</v>
      </c>
      <c r="BP80" s="1">
        <f t="shared" si="337"/>
        <v>17500.56242</v>
      </c>
      <c r="BR80" s="1">
        <f t="shared" si="338"/>
        <v>18025.57929</v>
      </c>
      <c r="BT80" s="1">
        <f t="shared" si="339"/>
        <v>18566.34667</v>
      </c>
      <c r="BV80" s="1">
        <f t="shared" si="340"/>
        <v>19123.33707</v>
      </c>
      <c r="BX80" s="1">
        <f t="shared" si="341"/>
        <v>19697.03718</v>
      </c>
      <c r="BZ80" s="1">
        <f t="shared" si="342"/>
        <v>20287.9483</v>
      </c>
      <c r="CB80" s="1">
        <f t="shared" si="343"/>
        <v>20896.58674</v>
      </c>
      <c r="CD80" s="1">
        <f t="shared" si="344"/>
        <v>21523.48435</v>
      </c>
      <c r="CF80" s="1">
        <f t="shared" si="345"/>
        <v>22169.18888</v>
      </c>
      <c r="CH80" s="1">
        <f t="shared" si="346"/>
        <v>22834.26454</v>
      </c>
      <c r="CJ80" s="1">
        <f t="shared" si="347"/>
        <v>23519.29248</v>
      </c>
      <c r="CL80" s="1">
        <f t="shared" si="348"/>
        <v>24224.87125</v>
      </c>
      <c r="CN80" s="1">
        <f t="shared" si="349"/>
        <v>24951.61739</v>
      </c>
      <c r="CP80" s="1">
        <f t="shared" si="350"/>
        <v>25700.16591</v>
      </c>
      <c r="CR80" s="1">
        <f t="shared" si="351"/>
        <v>26471.17089</v>
      </c>
      <c r="CT80" s="1">
        <f t="shared" si="352"/>
        <v>27265.30602</v>
      </c>
      <c r="CV80" s="1">
        <f t="shared" si="353"/>
        <v>28083.2652</v>
      </c>
      <c r="CX80" s="1">
        <f t="shared" si="354"/>
        <v>28925.76315</v>
      </c>
      <c r="CZ80" s="1">
        <f t="shared" si="355"/>
        <v>29793.53605</v>
      </c>
      <c r="DB80" s="1">
        <f t="shared" si="356"/>
        <v>30687.34213</v>
      </c>
      <c r="DD80" s="1">
        <f t="shared" si="357"/>
        <v>31607.96239</v>
      </c>
      <c r="DF80" s="1">
        <f t="shared" si="358"/>
        <v>32556.20127</v>
      </c>
      <c r="DH80" s="1">
        <f t="shared" si="359"/>
        <v>33532.8873</v>
      </c>
      <c r="DJ80" s="1">
        <f t="shared" si="360"/>
        <v>34538.87392</v>
      </c>
      <c r="DL80" s="1">
        <f t="shared" si="361"/>
        <v>35575.04014</v>
      </c>
      <c r="DN80" s="1">
        <f t="shared" si="362"/>
        <v>36642.29135</v>
      </c>
      <c r="DP80" s="1">
        <f t="shared" si="363"/>
        <v>37741.56009</v>
      </c>
      <c r="DR80" s="1">
        <f t="shared" si="364"/>
        <v>38873.80689</v>
      </c>
      <c r="DT80" s="1">
        <f t="shared" si="365"/>
        <v>40040.0211</v>
      </c>
      <c r="DV80" s="1">
        <f t="shared" si="366"/>
        <v>41241.22173</v>
      </c>
    </row>
    <row r="81" ht="12.75" customHeight="1">
      <c r="A81" t="s">
        <v>99</v>
      </c>
      <c r="D81" s="1">
        <v>1200.0</v>
      </c>
      <c r="H81" s="1">
        <f t="shared" si="307"/>
        <v>1236</v>
      </c>
      <c r="J81" s="1">
        <f t="shared" si="308"/>
        <v>1273.08</v>
      </c>
      <c r="L81" s="1">
        <f t="shared" si="309"/>
        <v>1311.2724</v>
      </c>
      <c r="N81" s="1">
        <f t="shared" si="310"/>
        <v>1350.610572</v>
      </c>
      <c r="P81" s="1">
        <f t="shared" si="311"/>
        <v>1391.128889</v>
      </c>
      <c r="R81" s="1">
        <f t="shared" si="312"/>
        <v>1432.862756</v>
      </c>
      <c r="T81" s="1">
        <f t="shared" si="313"/>
        <v>1475.848639</v>
      </c>
      <c r="V81" s="1">
        <f t="shared" si="314"/>
        <v>1520.124098</v>
      </c>
      <c r="X81" s="1">
        <f t="shared" si="315"/>
        <v>1565.727821</v>
      </c>
      <c r="Z81" s="1">
        <f t="shared" si="316"/>
        <v>1612.699655</v>
      </c>
      <c r="AB81" s="1">
        <f t="shared" si="317"/>
        <v>1661.080645</v>
      </c>
      <c r="AD81" s="1">
        <f t="shared" si="318"/>
        <v>1710.913064</v>
      </c>
      <c r="AF81" s="1">
        <f t="shared" si="319"/>
        <v>1762.240456</v>
      </c>
      <c r="AH81" s="1">
        <f t="shared" si="320"/>
        <v>1815.10767</v>
      </c>
      <c r="AJ81" s="1">
        <f t="shared" si="321"/>
        <v>1869.5609</v>
      </c>
      <c r="AL81" s="1">
        <f t="shared" si="322"/>
        <v>1925.647727</v>
      </c>
      <c r="AN81" s="1">
        <f t="shared" si="323"/>
        <v>1983.417159</v>
      </c>
      <c r="AP81" s="1">
        <f t="shared" si="324"/>
        <v>2042.919673</v>
      </c>
      <c r="AR81" s="1">
        <f t="shared" si="325"/>
        <v>2104.207264</v>
      </c>
      <c r="AT81" s="1">
        <f t="shared" si="326"/>
        <v>2167.333482</v>
      </c>
      <c r="AV81" s="1">
        <f t="shared" si="327"/>
        <v>2232.353486</v>
      </c>
      <c r="AX81" s="1">
        <f t="shared" si="328"/>
        <v>2299.324091</v>
      </c>
      <c r="AZ81" s="1">
        <f t="shared" si="329"/>
        <v>2368.303813</v>
      </c>
      <c r="BB81" s="1">
        <f t="shared" si="330"/>
        <v>2439.352928</v>
      </c>
      <c r="BD81" s="1">
        <f t="shared" si="331"/>
        <v>2512.533516</v>
      </c>
      <c r="BF81" s="1">
        <f t="shared" si="332"/>
        <v>2587.909521</v>
      </c>
      <c r="BH81" s="1">
        <f t="shared" si="333"/>
        <v>2665.546807</v>
      </c>
      <c r="BJ81" s="1">
        <f t="shared" si="334"/>
        <v>2745.513211</v>
      </c>
      <c r="BL81" s="1">
        <f t="shared" si="335"/>
        <v>2827.878607</v>
      </c>
      <c r="BN81" s="1">
        <f t="shared" si="336"/>
        <v>2912.714965</v>
      </c>
      <c r="BP81" s="1">
        <f t="shared" si="337"/>
        <v>3000.096414</v>
      </c>
      <c r="BR81" s="1">
        <f t="shared" si="338"/>
        <v>3090.099307</v>
      </c>
      <c r="BT81" s="1">
        <f t="shared" si="339"/>
        <v>3182.802286</v>
      </c>
      <c r="BV81" s="1">
        <f t="shared" si="340"/>
        <v>3278.286355</v>
      </c>
      <c r="BX81" s="1">
        <f t="shared" si="341"/>
        <v>3376.634945</v>
      </c>
      <c r="BZ81" s="1">
        <f t="shared" si="342"/>
        <v>3477.933994</v>
      </c>
      <c r="CB81" s="1">
        <f t="shared" si="343"/>
        <v>3582.272013</v>
      </c>
      <c r="CD81" s="1">
        <f t="shared" si="344"/>
        <v>3689.740174</v>
      </c>
      <c r="CF81" s="1">
        <f t="shared" si="345"/>
        <v>3800.432379</v>
      </c>
      <c r="CH81" s="1">
        <f t="shared" si="346"/>
        <v>3914.44535</v>
      </c>
      <c r="CJ81" s="1">
        <f t="shared" si="347"/>
        <v>4031.878711</v>
      </c>
      <c r="CL81" s="1">
        <f t="shared" si="348"/>
        <v>4152.835072</v>
      </c>
      <c r="CN81" s="1">
        <f t="shared" si="349"/>
        <v>4277.420124</v>
      </c>
      <c r="CP81" s="1">
        <f t="shared" si="350"/>
        <v>4405.742728</v>
      </c>
      <c r="CR81" s="1">
        <f t="shared" si="351"/>
        <v>4537.91501</v>
      </c>
      <c r="CT81" s="1">
        <f t="shared" si="352"/>
        <v>4674.05246</v>
      </c>
      <c r="CV81" s="1">
        <f t="shared" si="353"/>
        <v>4814.274034</v>
      </c>
      <c r="CX81" s="1">
        <f t="shared" si="354"/>
        <v>4958.702255</v>
      </c>
      <c r="CZ81" s="1">
        <f t="shared" si="355"/>
        <v>5107.463323</v>
      </c>
      <c r="DB81" s="1">
        <f t="shared" si="356"/>
        <v>5260.687222</v>
      </c>
      <c r="DD81" s="1">
        <f t="shared" si="357"/>
        <v>5418.507839</v>
      </c>
      <c r="DF81" s="1">
        <f t="shared" si="358"/>
        <v>5581.063074</v>
      </c>
      <c r="DH81" s="1">
        <f t="shared" si="359"/>
        <v>5748.494967</v>
      </c>
      <c r="DJ81" s="1">
        <f t="shared" si="360"/>
        <v>5920.949816</v>
      </c>
      <c r="DL81" s="1">
        <f t="shared" si="361"/>
        <v>6098.57831</v>
      </c>
      <c r="DN81" s="1">
        <f t="shared" si="362"/>
        <v>6281.535659</v>
      </c>
      <c r="DP81" s="1">
        <f t="shared" si="363"/>
        <v>6469.981729</v>
      </c>
      <c r="DR81" s="1">
        <f t="shared" si="364"/>
        <v>6664.081181</v>
      </c>
      <c r="DT81" s="1">
        <f t="shared" si="365"/>
        <v>6864.003616</v>
      </c>
      <c r="DV81" s="1">
        <f t="shared" si="366"/>
        <v>7069.923725</v>
      </c>
    </row>
    <row r="82" ht="12.75" customHeight="1">
      <c r="A82" t="s">
        <v>100</v>
      </c>
      <c r="D82" s="1">
        <v>360.0</v>
      </c>
      <c r="H82" s="1">
        <f t="shared" si="307"/>
        <v>370.8</v>
      </c>
      <c r="J82" s="1">
        <f t="shared" si="308"/>
        <v>381.924</v>
      </c>
      <c r="L82" s="1">
        <f t="shared" si="309"/>
        <v>393.38172</v>
      </c>
      <c r="N82" s="1">
        <f t="shared" si="310"/>
        <v>405.1831716</v>
      </c>
      <c r="P82" s="1">
        <f t="shared" si="311"/>
        <v>417.3386667</v>
      </c>
      <c r="R82" s="1">
        <f t="shared" si="312"/>
        <v>429.8588268</v>
      </c>
      <c r="T82" s="1">
        <f t="shared" si="313"/>
        <v>442.7545916</v>
      </c>
      <c r="V82" s="1">
        <f t="shared" si="314"/>
        <v>456.0372293</v>
      </c>
      <c r="X82" s="1">
        <f t="shared" si="315"/>
        <v>469.7183462</v>
      </c>
      <c r="Z82" s="1">
        <f t="shared" si="316"/>
        <v>483.8098966</v>
      </c>
      <c r="AB82" s="1">
        <f t="shared" si="317"/>
        <v>498.3241935</v>
      </c>
      <c r="AD82" s="1">
        <f t="shared" si="318"/>
        <v>513.2739193</v>
      </c>
      <c r="AF82" s="1">
        <f t="shared" si="319"/>
        <v>528.6721368</v>
      </c>
      <c r="AH82" s="1">
        <f t="shared" si="320"/>
        <v>544.5323009</v>
      </c>
      <c r="AJ82" s="1">
        <f t="shared" si="321"/>
        <v>560.86827</v>
      </c>
      <c r="AL82" s="1">
        <f t="shared" si="322"/>
        <v>577.6943181</v>
      </c>
      <c r="AN82" s="1">
        <f t="shared" si="323"/>
        <v>595.0251476</v>
      </c>
      <c r="AP82" s="1">
        <f t="shared" si="324"/>
        <v>612.875902</v>
      </c>
      <c r="AR82" s="1">
        <f t="shared" si="325"/>
        <v>631.2621791</v>
      </c>
      <c r="AT82" s="1">
        <f t="shared" si="326"/>
        <v>650.2000445</v>
      </c>
      <c r="AV82" s="1">
        <f t="shared" si="327"/>
        <v>669.7060458</v>
      </c>
      <c r="AX82" s="1">
        <f t="shared" si="328"/>
        <v>689.7972272</v>
      </c>
      <c r="AZ82" s="1">
        <f t="shared" si="329"/>
        <v>710.491144</v>
      </c>
      <c r="BB82" s="1">
        <f t="shared" si="330"/>
        <v>731.8058783</v>
      </c>
      <c r="BD82" s="1">
        <f t="shared" si="331"/>
        <v>753.7600547</v>
      </c>
      <c r="BF82" s="1">
        <f t="shared" si="332"/>
        <v>776.3728563</v>
      </c>
      <c r="BH82" s="1">
        <f t="shared" si="333"/>
        <v>799.664042</v>
      </c>
      <c r="BJ82" s="1">
        <f t="shared" si="334"/>
        <v>823.6539633</v>
      </c>
      <c r="BL82" s="1">
        <f t="shared" si="335"/>
        <v>848.3635822</v>
      </c>
      <c r="BN82" s="1">
        <f t="shared" si="336"/>
        <v>873.8144896</v>
      </c>
      <c r="BP82" s="1">
        <f t="shared" si="337"/>
        <v>900.0289243</v>
      </c>
      <c r="BR82" s="1">
        <f t="shared" si="338"/>
        <v>927.029792</v>
      </c>
      <c r="BT82" s="1">
        <f t="shared" si="339"/>
        <v>954.8406858</v>
      </c>
      <c r="BV82" s="1">
        <f t="shared" si="340"/>
        <v>983.4859064</v>
      </c>
      <c r="BX82" s="1">
        <f t="shared" si="341"/>
        <v>1012.990484</v>
      </c>
      <c r="BZ82" s="1">
        <f t="shared" si="342"/>
        <v>1043.380198</v>
      </c>
      <c r="CB82" s="1">
        <f t="shared" si="343"/>
        <v>1074.681604</v>
      </c>
      <c r="CD82" s="1">
        <f t="shared" si="344"/>
        <v>1106.922052</v>
      </c>
      <c r="CF82" s="1">
        <f t="shared" si="345"/>
        <v>1140.129714</v>
      </c>
      <c r="CH82" s="1">
        <f t="shared" si="346"/>
        <v>1174.333605</v>
      </c>
      <c r="CJ82" s="1">
        <f t="shared" si="347"/>
        <v>1209.563613</v>
      </c>
      <c r="CL82" s="1">
        <f t="shared" si="348"/>
        <v>1245.850522</v>
      </c>
      <c r="CN82" s="1">
        <f t="shared" si="349"/>
        <v>1283.226037</v>
      </c>
      <c r="CP82" s="1">
        <f t="shared" si="350"/>
        <v>1321.722818</v>
      </c>
      <c r="CR82" s="1">
        <f t="shared" si="351"/>
        <v>1361.374503</v>
      </c>
      <c r="CT82" s="1">
        <f t="shared" si="352"/>
        <v>1402.215738</v>
      </c>
      <c r="CV82" s="1">
        <f t="shared" si="353"/>
        <v>1444.28221</v>
      </c>
      <c r="CX82" s="1">
        <f t="shared" si="354"/>
        <v>1487.610677</v>
      </c>
      <c r="CZ82" s="1">
        <f t="shared" si="355"/>
        <v>1532.238997</v>
      </c>
      <c r="DB82" s="1">
        <f t="shared" si="356"/>
        <v>1578.206167</v>
      </c>
      <c r="DD82" s="1">
        <f t="shared" si="357"/>
        <v>1625.552352</v>
      </c>
      <c r="DF82" s="1">
        <f t="shared" si="358"/>
        <v>1674.318922</v>
      </c>
      <c r="DH82" s="1">
        <f t="shared" si="359"/>
        <v>1724.54849</v>
      </c>
      <c r="DJ82" s="1">
        <f t="shared" si="360"/>
        <v>1776.284945</v>
      </c>
      <c r="DL82" s="1">
        <f t="shared" si="361"/>
        <v>1829.573493</v>
      </c>
      <c r="DN82" s="1">
        <f t="shared" si="362"/>
        <v>1884.460698</v>
      </c>
      <c r="DP82" s="1">
        <f t="shared" si="363"/>
        <v>1940.994519</v>
      </c>
      <c r="DR82" s="1">
        <f t="shared" si="364"/>
        <v>1999.224354</v>
      </c>
      <c r="DT82" s="1">
        <f t="shared" si="365"/>
        <v>2059.201085</v>
      </c>
      <c r="DV82" s="1">
        <f t="shared" si="366"/>
        <v>2120.977117</v>
      </c>
    </row>
    <row r="83" ht="12.75" customHeight="1">
      <c r="A83" t="s">
        <v>101</v>
      </c>
      <c r="D83" s="1">
        <v>600.0</v>
      </c>
      <c r="H83" s="1">
        <f t="shared" si="307"/>
        <v>618</v>
      </c>
      <c r="J83" s="1">
        <f t="shared" si="308"/>
        <v>636.54</v>
      </c>
      <c r="L83" s="1">
        <f t="shared" si="309"/>
        <v>655.6362</v>
      </c>
      <c r="N83" s="1">
        <f t="shared" si="310"/>
        <v>675.305286</v>
      </c>
      <c r="P83" s="1">
        <f t="shared" si="311"/>
        <v>695.5644446</v>
      </c>
      <c r="R83" s="1">
        <f t="shared" si="312"/>
        <v>716.4313779</v>
      </c>
      <c r="T83" s="1">
        <f t="shared" si="313"/>
        <v>737.9243193</v>
      </c>
      <c r="V83" s="1">
        <f t="shared" si="314"/>
        <v>760.0620488</v>
      </c>
      <c r="X83" s="1">
        <f t="shared" si="315"/>
        <v>782.8639103</v>
      </c>
      <c r="Z83" s="1">
        <f t="shared" si="316"/>
        <v>806.3498276</v>
      </c>
      <c r="AB83" s="1">
        <f t="shared" si="317"/>
        <v>830.5403224</v>
      </c>
      <c r="AD83" s="1">
        <f t="shared" si="318"/>
        <v>855.4565321</v>
      </c>
      <c r="AF83" s="1">
        <f t="shared" si="319"/>
        <v>881.1202281</v>
      </c>
      <c r="AH83" s="1">
        <f t="shared" si="320"/>
        <v>907.5538349</v>
      </c>
      <c r="AJ83" s="1">
        <f t="shared" si="321"/>
        <v>934.78045</v>
      </c>
      <c r="AL83" s="1">
        <f t="shared" si="322"/>
        <v>962.8238635</v>
      </c>
      <c r="AN83" s="1">
        <f t="shared" si="323"/>
        <v>991.7085794</v>
      </c>
      <c r="AP83" s="1">
        <f t="shared" si="324"/>
        <v>1021.459837</v>
      </c>
      <c r="AR83" s="1">
        <f t="shared" si="325"/>
        <v>1052.103632</v>
      </c>
      <c r="AT83" s="1">
        <f t="shared" si="326"/>
        <v>1083.666741</v>
      </c>
      <c r="AV83" s="1">
        <f t="shared" si="327"/>
        <v>1116.176743</v>
      </c>
      <c r="AX83" s="1">
        <f t="shared" si="328"/>
        <v>1149.662045</v>
      </c>
      <c r="AZ83" s="1">
        <f t="shared" si="329"/>
        <v>1184.151907</v>
      </c>
      <c r="BB83" s="1">
        <f t="shared" si="330"/>
        <v>1219.676464</v>
      </c>
      <c r="BD83" s="1">
        <f t="shared" si="331"/>
        <v>1256.266758</v>
      </c>
      <c r="BF83" s="1">
        <f t="shared" si="332"/>
        <v>1293.954761</v>
      </c>
      <c r="BH83" s="1">
        <f t="shared" si="333"/>
        <v>1332.773403</v>
      </c>
      <c r="BJ83" s="1">
        <f t="shared" si="334"/>
        <v>1372.756605</v>
      </c>
      <c r="BL83" s="1">
        <f t="shared" si="335"/>
        <v>1413.939304</v>
      </c>
      <c r="BN83" s="1">
        <f t="shared" si="336"/>
        <v>1456.357483</v>
      </c>
      <c r="BP83" s="1">
        <f t="shared" si="337"/>
        <v>1500.048207</v>
      </c>
      <c r="BR83" s="1">
        <f t="shared" si="338"/>
        <v>1545.049653</v>
      </c>
      <c r="BT83" s="1">
        <f t="shared" si="339"/>
        <v>1591.401143</v>
      </c>
      <c r="BV83" s="1">
        <f t="shared" si="340"/>
        <v>1639.143177</v>
      </c>
      <c r="BX83" s="1">
        <f t="shared" si="341"/>
        <v>1688.317473</v>
      </c>
      <c r="BZ83" s="1">
        <f t="shared" si="342"/>
        <v>1738.966997</v>
      </c>
      <c r="CB83" s="1">
        <f t="shared" si="343"/>
        <v>1791.136007</v>
      </c>
      <c r="CD83" s="1">
        <f t="shared" si="344"/>
        <v>1844.870087</v>
      </c>
      <c r="CF83" s="1">
        <f t="shared" si="345"/>
        <v>1900.21619</v>
      </c>
      <c r="CH83" s="1">
        <f t="shared" si="346"/>
        <v>1957.222675</v>
      </c>
      <c r="CJ83" s="1">
        <f t="shared" si="347"/>
        <v>2015.939355</v>
      </c>
      <c r="CL83" s="1">
        <f t="shared" si="348"/>
        <v>2076.417536</v>
      </c>
      <c r="CN83" s="1">
        <f t="shared" si="349"/>
        <v>2138.710062</v>
      </c>
      <c r="CP83" s="1">
        <f t="shared" si="350"/>
        <v>2202.871364</v>
      </c>
      <c r="CR83" s="1">
        <f t="shared" si="351"/>
        <v>2268.957505</v>
      </c>
      <c r="CT83" s="1">
        <f t="shared" si="352"/>
        <v>2337.02623</v>
      </c>
      <c r="CV83" s="1">
        <f t="shared" si="353"/>
        <v>2407.137017</v>
      </c>
      <c r="CX83" s="1">
        <f t="shared" si="354"/>
        <v>2479.351128</v>
      </c>
      <c r="CZ83" s="1">
        <f t="shared" si="355"/>
        <v>2553.731661</v>
      </c>
      <c r="DB83" s="1">
        <f t="shared" si="356"/>
        <v>2630.343611</v>
      </c>
      <c r="DD83" s="1">
        <f t="shared" si="357"/>
        <v>2709.25392</v>
      </c>
      <c r="DF83" s="1">
        <f t="shared" si="358"/>
        <v>2790.531537</v>
      </c>
      <c r="DH83" s="1">
        <f t="shared" si="359"/>
        <v>2874.247483</v>
      </c>
      <c r="DJ83" s="1">
        <f t="shared" si="360"/>
        <v>2960.474908</v>
      </c>
      <c r="DL83" s="1">
        <f t="shared" si="361"/>
        <v>3049.289155</v>
      </c>
      <c r="DN83" s="1">
        <f t="shared" si="362"/>
        <v>3140.76783</v>
      </c>
      <c r="DP83" s="1">
        <f t="shared" si="363"/>
        <v>3234.990865</v>
      </c>
      <c r="DR83" s="1">
        <f t="shared" si="364"/>
        <v>3332.04059</v>
      </c>
      <c r="DT83" s="1">
        <f t="shared" si="365"/>
        <v>3432.001808</v>
      </c>
      <c r="DV83" s="1">
        <f t="shared" si="366"/>
        <v>3534.961862</v>
      </c>
    </row>
    <row r="84" ht="12.75" customHeight="1">
      <c r="A84" t="s">
        <v>102</v>
      </c>
      <c r="D84" s="1">
        <v>1500.0</v>
      </c>
      <c r="H84" s="1">
        <f t="shared" si="307"/>
        <v>1545</v>
      </c>
      <c r="J84" s="1">
        <f t="shared" si="308"/>
        <v>1591.35</v>
      </c>
      <c r="L84" s="1">
        <f t="shared" si="309"/>
        <v>1639.0905</v>
      </c>
      <c r="N84" s="1">
        <f t="shared" si="310"/>
        <v>1688.263215</v>
      </c>
      <c r="P84" s="1">
        <f t="shared" si="311"/>
        <v>1738.911111</v>
      </c>
      <c r="R84" s="1">
        <f t="shared" si="312"/>
        <v>1791.078445</v>
      </c>
      <c r="T84" s="1">
        <f t="shared" si="313"/>
        <v>1844.810798</v>
      </c>
      <c r="V84" s="1">
        <f t="shared" si="314"/>
        <v>1900.155122</v>
      </c>
      <c r="X84" s="1">
        <f t="shared" si="315"/>
        <v>1957.159776</v>
      </c>
      <c r="Z84" s="1">
        <f t="shared" si="316"/>
        <v>2015.874569</v>
      </c>
      <c r="AB84" s="1">
        <f t="shared" si="317"/>
        <v>2076.350806</v>
      </c>
      <c r="AD84" s="1">
        <f t="shared" si="318"/>
        <v>2138.64133</v>
      </c>
      <c r="AF84" s="1">
        <f t="shared" si="319"/>
        <v>2202.80057</v>
      </c>
      <c r="AH84" s="1">
        <f t="shared" si="320"/>
        <v>2268.884587</v>
      </c>
      <c r="AJ84" s="1">
        <f t="shared" si="321"/>
        <v>2336.951125</v>
      </c>
      <c r="AL84" s="1">
        <f t="shared" si="322"/>
        <v>2407.059659</v>
      </c>
      <c r="AN84" s="1">
        <f t="shared" si="323"/>
        <v>2479.271448</v>
      </c>
      <c r="AP84" s="1">
        <f t="shared" si="324"/>
        <v>2553.649592</v>
      </c>
      <c r="AR84" s="1">
        <f t="shared" si="325"/>
        <v>2630.25908</v>
      </c>
      <c r="AT84" s="1">
        <f t="shared" si="326"/>
        <v>2709.166852</v>
      </c>
      <c r="AV84" s="1">
        <f t="shared" si="327"/>
        <v>2790.441858</v>
      </c>
      <c r="AX84" s="1">
        <f t="shared" si="328"/>
        <v>2874.155113</v>
      </c>
      <c r="AZ84" s="1">
        <f t="shared" si="329"/>
        <v>2960.379767</v>
      </c>
      <c r="BB84" s="1">
        <f t="shared" si="330"/>
        <v>3049.19116</v>
      </c>
      <c r="BD84" s="1">
        <f t="shared" si="331"/>
        <v>3140.666894</v>
      </c>
      <c r="BF84" s="1">
        <f t="shared" si="332"/>
        <v>3234.886901</v>
      </c>
      <c r="BH84" s="1">
        <f t="shared" si="333"/>
        <v>3331.933508</v>
      </c>
      <c r="BJ84" s="1">
        <f t="shared" si="334"/>
        <v>3431.891514</v>
      </c>
      <c r="BL84" s="1">
        <f t="shared" si="335"/>
        <v>3534.848259</v>
      </c>
      <c r="BN84" s="1">
        <f t="shared" si="336"/>
        <v>3640.893707</v>
      </c>
      <c r="BP84" s="1">
        <f t="shared" si="337"/>
        <v>3750.120518</v>
      </c>
      <c r="BR84" s="1">
        <f t="shared" si="338"/>
        <v>3862.624134</v>
      </c>
      <c r="BT84" s="1">
        <f t="shared" si="339"/>
        <v>3978.502858</v>
      </c>
      <c r="BV84" s="1">
        <f t="shared" si="340"/>
        <v>4097.857943</v>
      </c>
      <c r="BX84" s="1">
        <f t="shared" si="341"/>
        <v>4220.793682</v>
      </c>
      <c r="BZ84" s="1">
        <f t="shared" si="342"/>
        <v>4347.417492</v>
      </c>
      <c r="CB84" s="1">
        <f t="shared" si="343"/>
        <v>4477.840017</v>
      </c>
      <c r="CD84" s="1">
        <f t="shared" si="344"/>
        <v>4612.175217</v>
      </c>
      <c r="CF84" s="1">
        <f t="shared" si="345"/>
        <v>4750.540474</v>
      </c>
      <c r="CH84" s="1">
        <f t="shared" si="346"/>
        <v>4893.056688</v>
      </c>
      <c r="CJ84" s="1">
        <f t="shared" si="347"/>
        <v>5039.848389</v>
      </c>
      <c r="CL84" s="1">
        <f t="shared" si="348"/>
        <v>5191.04384</v>
      </c>
      <c r="CN84" s="1">
        <f t="shared" si="349"/>
        <v>5346.775156</v>
      </c>
      <c r="CP84" s="1">
        <f t="shared" si="350"/>
        <v>5507.17841</v>
      </c>
      <c r="CR84" s="1">
        <f t="shared" si="351"/>
        <v>5672.393762</v>
      </c>
      <c r="CT84" s="1">
        <f t="shared" si="352"/>
        <v>5842.565575</v>
      </c>
      <c r="CV84" s="1">
        <f t="shared" si="353"/>
        <v>6017.842543</v>
      </c>
      <c r="CX84" s="1">
        <f t="shared" si="354"/>
        <v>6198.377819</v>
      </c>
      <c r="CZ84" s="1">
        <f t="shared" si="355"/>
        <v>6384.329153</v>
      </c>
      <c r="DB84" s="1">
        <f t="shared" si="356"/>
        <v>6575.859028</v>
      </c>
      <c r="DD84" s="1">
        <f t="shared" si="357"/>
        <v>6773.134799</v>
      </c>
      <c r="DF84" s="1">
        <f t="shared" si="358"/>
        <v>6976.328843</v>
      </c>
      <c r="DH84" s="1">
        <f t="shared" si="359"/>
        <v>7185.618708</v>
      </c>
      <c r="DJ84" s="1">
        <f t="shared" si="360"/>
        <v>7401.187269</v>
      </c>
      <c r="DL84" s="1">
        <f t="shared" si="361"/>
        <v>7623.222887</v>
      </c>
      <c r="DN84" s="1">
        <f t="shared" si="362"/>
        <v>7851.919574</v>
      </c>
      <c r="DP84" s="1">
        <f t="shared" si="363"/>
        <v>8087.477161</v>
      </c>
      <c r="DR84" s="1">
        <f t="shared" si="364"/>
        <v>8330.101476</v>
      </c>
      <c r="DT84" s="1">
        <f t="shared" si="365"/>
        <v>8580.00452</v>
      </c>
      <c r="DV84" s="1">
        <f t="shared" si="366"/>
        <v>8837.404656</v>
      </c>
    </row>
    <row r="85" ht="12.75" customHeight="1">
      <c r="A85" t="s">
        <v>103</v>
      </c>
      <c r="D85" s="1">
        <v>1300.0</v>
      </c>
      <c r="H85" s="1">
        <f t="shared" si="307"/>
        <v>1339</v>
      </c>
      <c r="J85" s="1">
        <f t="shared" si="308"/>
        <v>1379.17</v>
      </c>
      <c r="L85" s="1">
        <f t="shared" si="309"/>
        <v>1420.5451</v>
      </c>
      <c r="N85" s="1">
        <f t="shared" si="310"/>
        <v>1463.161453</v>
      </c>
      <c r="P85" s="1">
        <f t="shared" si="311"/>
        <v>1507.056297</v>
      </c>
      <c r="R85" s="1">
        <f t="shared" si="312"/>
        <v>1552.267985</v>
      </c>
      <c r="T85" s="1">
        <f t="shared" si="313"/>
        <v>1598.836025</v>
      </c>
      <c r="V85" s="1">
        <f t="shared" si="314"/>
        <v>1646.801106</v>
      </c>
      <c r="X85" s="1">
        <f t="shared" si="315"/>
        <v>1696.205139</v>
      </c>
      <c r="Z85" s="1">
        <f t="shared" si="316"/>
        <v>1747.091293</v>
      </c>
      <c r="AB85" s="1">
        <f t="shared" si="317"/>
        <v>1799.504032</v>
      </c>
      <c r="AD85" s="1">
        <f t="shared" si="318"/>
        <v>1853.489153</v>
      </c>
      <c r="AF85" s="1">
        <f t="shared" si="319"/>
        <v>1909.093827</v>
      </c>
      <c r="AH85" s="1">
        <f t="shared" si="320"/>
        <v>1966.366642</v>
      </c>
      <c r="AJ85" s="1">
        <f t="shared" si="321"/>
        <v>2025.357642</v>
      </c>
      <c r="AL85" s="1">
        <f t="shared" si="322"/>
        <v>2086.118371</v>
      </c>
      <c r="AN85" s="1">
        <f t="shared" si="323"/>
        <v>2148.701922</v>
      </c>
      <c r="AP85" s="1">
        <f t="shared" si="324"/>
        <v>2213.16298</v>
      </c>
      <c r="AR85" s="1">
        <f t="shared" si="325"/>
        <v>2279.557869</v>
      </c>
      <c r="AT85" s="1">
        <f t="shared" si="326"/>
        <v>2347.944605</v>
      </c>
      <c r="AV85" s="1">
        <f t="shared" si="327"/>
        <v>2418.382943</v>
      </c>
      <c r="AX85" s="1">
        <f t="shared" si="328"/>
        <v>2490.934432</v>
      </c>
      <c r="AZ85" s="1">
        <f t="shared" si="329"/>
        <v>2565.662464</v>
      </c>
      <c r="BB85" s="1">
        <f t="shared" si="330"/>
        <v>2642.632338</v>
      </c>
      <c r="BD85" s="1">
        <f t="shared" si="331"/>
        <v>2721.911309</v>
      </c>
      <c r="BF85" s="1">
        <f t="shared" si="332"/>
        <v>2803.568648</v>
      </c>
      <c r="BH85" s="1">
        <f t="shared" si="333"/>
        <v>2887.675707</v>
      </c>
      <c r="BJ85" s="1">
        <f t="shared" si="334"/>
        <v>2974.305978</v>
      </c>
      <c r="BL85" s="1">
        <f t="shared" si="335"/>
        <v>3063.535158</v>
      </c>
      <c r="BN85" s="1">
        <f t="shared" si="336"/>
        <v>3155.441213</v>
      </c>
      <c r="BP85" s="1">
        <f t="shared" si="337"/>
        <v>3250.104449</v>
      </c>
      <c r="BR85" s="1">
        <f t="shared" si="338"/>
        <v>3347.607582</v>
      </c>
      <c r="BT85" s="1">
        <f t="shared" si="339"/>
        <v>3448.03581</v>
      </c>
      <c r="BV85" s="1">
        <f t="shared" si="340"/>
        <v>3551.476884</v>
      </c>
      <c r="BX85" s="1">
        <f t="shared" si="341"/>
        <v>3658.021191</v>
      </c>
      <c r="BZ85" s="1">
        <f t="shared" si="342"/>
        <v>3767.761826</v>
      </c>
      <c r="CB85" s="1">
        <f t="shared" si="343"/>
        <v>3880.794681</v>
      </c>
      <c r="CD85" s="1">
        <f t="shared" si="344"/>
        <v>3997.218522</v>
      </c>
      <c r="CF85" s="1">
        <f t="shared" si="345"/>
        <v>4117.135077</v>
      </c>
      <c r="CH85" s="1">
        <f t="shared" si="346"/>
        <v>4240.64913</v>
      </c>
      <c r="CJ85" s="1">
        <f t="shared" si="347"/>
        <v>4367.868603</v>
      </c>
      <c r="CL85" s="1">
        <f t="shared" si="348"/>
        <v>4498.904662</v>
      </c>
      <c r="CN85" s="1">
        <f t="shared" si="349"/>
        <v>4633.871801</v>
      </c>
      <c r="CP85" s="1">
        <f t="shared" si="350"/>
        <v>4772.887955</v>
      </c>
      <c r="CR85" s="1">
        <f t="shared" si="351"/>
        <v>4916.074594</v>
      </c>
      <c r="CT85" s="1">
        <f t="shared" si="352"/>
        <v>5063.556832</v>
      </c>
      <c r="CV85" s="1">
        <f t="shared" si="353"/>
        <v>5215.463537</v>
      </c>
      <c r="CX85" s="1">
        <f t="shared" si="354"/>
        <v>5371.927443</v>
      </c>
      <c r="CZ85" s="1">
        <f t="shared" si="355"/>
        <v>5533.085266</v>
      </c>
      <c r="DB85" s="1">
        <f t="shared" si="356"/>
        <v>5699.077824</v>
      </c>
      <c r="DD85" s="1">
        <f t="shared" si="357"/>
        <v>5870.050159</v>
      </c>
      <c r="DF85" s="1">
        <f t="shared" si="358"/>
        <v>6046.151664</v>
      </c>
      <c r="DH85" s="1">
        <f t="shared" si="359"/>
        <v>6227.536214</v>
      </c>
      <c r="DJ85" s="1">
        <f t="shared" si="360"/>
        <v>6414.3623</v>
      </c>
      <c r="DL85" s="1">
        <f t="shared" si="361"/>
        <v>6606.793169</v>
      </c>
      <c r="DN85" s="1">
        <f t="shared" si="362"/>
        <v>6804.996964</v>
      </c>
      <c r="DP85" s="1">
        <f t="shared" si="363"/>
        <v>7009.146873</v>
      </c>
      <c r="DR85" s="1">
        <f t="shared" si="364"/>
        <v>7219.421279</v>
      </c>
      <c r="DT85" s="1">
        <f t="shared" si="365"/>
        <v>7436.003918</v>
      </c>
      <c r="DV85" s="1">
        <f t="shared" si="366"/>
        <v>7659.084035</v>
      </c>
    </row>
    <row r="86" ht="12.75" customHeight="1">
      <c r="A86" t="s">
        <v>104</v>
      </c>
      <c r="D86" s="1">
        <v>5000.0</v>
      </c>
      <c r="H86" s="1">
        <f t="shared" si="307"/>
        <v>5150</v>
      </c>
      <c r="J86" s="1">
        <f t="shared" si="308"/>
        <v>5304.5</v>
      </c>
      <c r="L86" s="1">
        <f t="shared" si="309"/>
        <v>5463.635</v>
      </c>
      <c r="N86" s="1">
        <f t="shared" si="310"/>
        <v>5627.54405</v>
      </c>
      <c r="P86" s="1">
        <f t="shared" si="311"/>
        <v>5796.370372</v>
      </c>
      <c r="R86" s="1">
        <f t="shared" si="312"/>
        <v>5970.261483</v>
      </c>
      <c r="T86" s="1">
        <f t="shared" si="313"/>
        <v>6149.369327</v>
      </c>
      <c r="V86" s="1">
        <f t="shared" si="314"/>
        <v>6333.850407</v>
      </c>
      <c r="X86" s="1">
        <f t="shared" si="315"/>
        <v>6523.865919</v>
      </c>
      <c r="Z86" s="1">
        <f t="shared" si="316"/>
        <v>6719.581897</v>
      </c>
      <c r="AB86" s="1">
        <f t="shared" si="317"/>
        <v>6921.169354</v>
      </c>
      <c r="AD86" s="1">
        <f t="shared" si="318"/>
        <v>7128.804434</v>
      </c>
      <c r="AF86" s="1">
        <f t="shared" si="319"/>
        <v>7342.668567</v>
      </c>
      <c r="AH86" s="1">
        <f t="shared" si="320"/>
        <v>7562.948624</v>
      </c>
      <c r="AJ86" s="1">
        <f t="shared" si="321"/>
        <v>7789.837083</v>
      </c>
      <c r="AL86" s="1">
        <f t="shared" si="322"/>
        <v>8023.532195</v>
      </c>
      <c r="AN86" s="1">
        <f t="shared" si="323"/>
        <v>8264.238161</v>
      </c>
      <c r="AP86" s="1">
        <f t="shared" si="324"/>
        <v>8512.165306</v>
      </c>
      <c r="AR86" s="1">
        <f t="shared" si="325"/>
        <v>8767.530265</v>
      </c>
      <c r="AT86" s="1">
        <f t="shared" si="326"/>
        <v>9030.556173</v>
      </c>
      <c r="AV86" s="1">
        <f t="shared" si="327"/>
        <v>9301.472859</v>
      </c>
      <c r="AX86" s="1">
        <f t="shared" si="328"/>
        <v>9580.517044</v>
      </c>
      <c r="AZ86" s="1">
        <f t="shared" si="329"/>
        <v>9867.932556</v>
      </c>
      <c r="BB86" s="1">
        <f t="shared" si="330"/>
        <v>10163.97053</v>
      </c>
      <c r="BD86" s="1">
        <f t="shared" si="331"/>
        <v>10468.88965</v>
      </c>
      <c r="BF86" s="1">
        <f t="shared" si="332"/>
        <v>10782.95634</v>
      </c>
      <c r="BH86" s="1">
        <f t="shared" si="333"/>
        <v>11106.44503</v>
      </c>
      <c r="BJ86" s="1">
        <f t="shared" si="334"/>
        <v>11439.63838</v>
      </c>
      <c r="BL86" s="1">
        <f t="shared" si="335"/>
        <v>11782.82753</v>
      </c>
      <c r="BN86" s="1">
        <f t="shared" si="336"/>
        <v>12136.31236</v>
      </c>
      <c r="BP86" s="1">
        <f t="shared" si="337"/>
        <v>12500.40173</v>
      </c>
      <c r="BR86" s="1">
        <f t="shared" si="338"/>
        <v>12875.41378</v>
      </c>
      <c r="BT86" s="1">
        <f t="shared" si="339"/>
        <v>13261.67619</v>
      </c>
      <c r="BV86" s="1">
        <f t="shared" si="340"/>
        <v>13659.52648</v>
      </c>
      <c r="BX86" s="1">
        <f t="shared" si="341"/>
        <v>14069.31227</v>
      </c>
      <c r="BZ86" s="1">
        <f t="shared" si="342"/>
        <v>14491.39164</v>
      </c>
      <c r="CB86" s="1">
        <f t="shared" si="343"/>
        <v>14926.13339</v>
      </c>
      <c r="CD86" s="1">
        <f t="shared" si="344"/>
        <v>15373.91739</v>
      </c>
      <c r="CF86" s="1">
        <f t="shared" si="345"/>
        <v>15835.13491</v>
      </c>
      <c r="CH86" s="1">
        <f t="shared" si="346"/>
        <v>16310.18896</v>
      </c>
      <c r="CJ86" s="1">
        <f t="shared" si="347"/>
        <v>16799.49463</v>
      </c>
      <c r="CL86" s="1">
        <f t="shared" si="348"/>
        <v>17303.47947</v>
      </c>
      <c r="CN86" s="1">
        <f t="shared" si="349"/>
        <v>17822.58385</v>
      </c>
      <c r="CP86" s="1">
        <f t="shared" si="350"/>
        <v>18357.26137</v>
      </c>
      <c r="CR86" s="1">
        <f t="shared" si="351"/>
        <v>18907.97921</v>
      </c>
      <c r="CT86" s="1">
        <f t="shared" si="352"/>
        <v>19475.21858</v>
      </c>
      <c r="CV86" s="1">
        <f t="shared" si="353"/>
        <v>20059.47514</v>
      </c>
      <c r="CX86" s="1">
        <f t="shared" si="354"/>
        <v>20661.2594</v>
      </c>
      <c r="CZ86" s="1">
        <f t="shared" si="355"/>
        <v>21281.09718</v>
      </c>
      <c r="DB86" s="1">
        <f t="shared" si="356"/>
        <v>21919.53009</v>
      </c>
      <c r="DD86" s="1">
        <f t="shared" si="357"/>
        <v>22577.116</v>
      </c>
      <c r="DF86" s="1">
        <f t="shared" si="358"/>
        <v>23254.42948</v>
      </c>
      <c r="DH86" s="1">
        <f t="shared" si="359"/>
        <v>23952.06236</v>
      </c>
      <c r="DJ86" s="1">
        <f t="shared" si="360"/>
        <v>24670.62423</v>
      </c>
      <c r="DL86" s="1">
        <f t="shared" si="361"/>
        <v>25410.74296</v>
      </c>
      <c r="DN86" s="1">
        <f t="shared" si="362"/>
        <v>26173.06525</v>
      </c>
      <c r="DP86" s="1">
        <f t="shared" si="363"/>
        <v>26958.2572</v>
      </c>
      <c r="DR86" s="1">
        <f t="shared" si="364"/>
        <v>27767.00492</v>
      </c>
      <c r="DT86" s="1">
        <f t="shared" si="365"/>
        <v>28600.01507</v>
      </c>
      <c r="DV86" s="1">
        <f t="shared" si="366"/>
        <v>29458.01552</v>
      </c>
    </row>
    <row r="87" ht="12.75" customHeight="1">
      <c r="A87" t="s">
        <v>106</v>
      </c>
      <c r="D87" s="1">
        <v>100.0</v>
      </c>
      <c r="H87" s="1">
        <f t="shared" si="307"/>
        <v>103</v>
      </c>
      <c r="J87" s="1">
        <f t="shared" si="308"/>
        <v>106.09</v>
      </c>
      <c r="L87" s="1">
        <f t="shared" si="309"/>
        <v>109.2727</v>
      </c>
      <c r="N87" s="1">
        <f t="shared" si="310"/>
        <v>112.550881</v>
      </c>
      <c r="P87" s="1">
        <f t="shared" si="311"/>
        <v>115.9274074</v>
      </c>
      <c r="R87" s="1">
        <f t="shared" si="312"/>
        <v>119.4052297</v>
      </c>
      <c r="T87" s="1">
        <f t="shared" si="313"/>
        <v>122.9873865</v>
      </c>
      <c r="V87" s="1">
        <f t="shared" si="314"/>
        <v>126.6770081</v>
      </c>
      <c r="X87" s="1">
        <f t="shared" si="315"/>
        <v>130.4773184</v>
      </c>
      <c r="Z87" s="1">
        <f t="shared" si="316"/>
        <v>134.3916379</v>
      </c>
      <c r="AB87" s="1">
        <f t="shared" si="317"/>
        <v>138.4233871</v>
      </c>
      <c r="AD87" s="1">
        <f t="shared" si="318"/>
        <v>142.5760887</v>
      </c>
      <c r="AF87" s="1">
        <f t="shared" si="319"/>
        <v>146.8533713</v>
      </c>
      <c r="AH87" s="1">
        <f t="shared" si="320"/>
        <v>151.2589725</v>
      </c>
      <c r="AJ87" s="1">
        <f t="shared" si="321"/>
        <v>155.7967417</v>
      </c>
      <c r="AL87" s="1">
        <f t="shared" si="322"/>
        <v>160.4706439</v>
      </c>
      <c r="AN87" s="1">
        <f t="shared" si="323"/>
        <v>165.2847632</v>
      </c>
      <c r="AP87" s="1">
        <f t="shared" si="324"/>
        <v>170.2433061</v>
      </c>
      <c r="AR87" s="1">
        <f t="shared" si="325"/>
        <v>175.3506053</v>
      </c>
      <c r="AT87" s="1">
        <f t="shared" si="326"/>
        <v>180.6111235</v>
      </c>
      <c r="AV87" s="1">
        <f t="shared" si="327"/>
        <v>186.0294572</v>
      </c>
      <c r="AX87" s="1">
        <f t="shared" si="328"/>
        <v>191.6103409</v>
      </c>
      <c r="AZ87" s="1">
        <f t="shared" si="329"/>
        <v>197.3586511</v>
      </c>
      <c r="BB87" s="1">
        <f t="shared" si="330"/>
        <v>203.2794106</v>
      </c>
      <c r="BD87" s="1">
        <f t="shared" si="331"/>
        <v>209.377793</v>
      </c>
      <c r="BF87" s="1">
        <f t="shared" si="332"/>
        <v>215.6591268</v>
      </c>
      <c r="BH87" s="1">
        <f t="shared" si="333"/>
        <v>222.1289006</v>
      </c>
      <c r="BJ87" s="1">
        <f t="shared" si="334"/>
        <v>228.7927676</v>
      </c>
      <c r="BL87" s="1">
        <f t="shared" si="335"/>
        <v>235.6565506</v>
      </c>
      <c r="BN87" s="1">
        <f t="shared" si="336"/>
        <v>242.7262471</v>
      </c>
      <c r="BP87" s="1">
        <f t="shared" si="337"/>
        <v>250.0080345</v>
      </c>
      <c r="BR87" s="1">
        <f t="shared" si="338"/>
        <v>257.5082756</v>
      </c>
      <c r="BT87" s="1">
        <f t="shared" si="339"/>
        <v>265.2335238</v>
      </c>
      <c r="BV87" s="1">
        <f t="shared" si="340"/>
        <v>273.1905296</v>
      </c>
      <c r="BX87" s="1">
        <f t="shared" si="341"/>
        <v>281.3862454</v>
      </c>
      <c r="BZ87" s="1">
        <f t="shared" si="342"/>
        <v>289.8278328</v>
      </c>
      <c r="CB87" s="1">
        <f t="shared" si="343"/>
        <v>298.5226678</v>
      </c>
      <c r="CD87" s="1">
        <f t="shared" si="344"/>
        <v>307.4783478</v>
      </c>
      <c r="CF87" s="1">
        <f t="shared" si="345"/>
        <v>316.7026983</v>
      </c>
      <c r="CH87" s="1">
        <f t="shared" si="346"/>
        <v>326.2037792</v>
      </c>
      <c r="CJ87" s="1">
        <f t="shared" si="347"/>
        <v>335.9898926</v>
      </c>
      <c r="CL87" s="1">
        <f t="shared" si="348"/>
        <v>346.0695894</v>
      </c>
      <c r="CN87" s="1">
        <f t="shared" si="349"/>
        <v>356.451677</v>
      </c>
      <c r="CP87" s="1">
        <f t="shared" si="350"/>
        <v>367.1452273</v>
      </c>
      <c r="CR87" s="1">
        <f t="shared" si="351"/>
        <v>378.1595842</v>
      </c>
      <c r="CT87" s="1">
        <f t="shared" si="352"/>
        <v>389.5043717</v>
      </c>
      <c r="CV87" s="1">
        <f t="shared" si="353"/>
        <v>401.1895028</v>
      </c>
      <c r="CX87" s="1">
        <f t="shared" si="354"/>
        <v>413.2251879</v>
      </c>
      <c r="CZ87" s="1">
        <f t="shared" si="355"/>
        <v>425.6219436</v>
      </c>
      <c r="DB87" s="1">
        <f t="shared" si="356"/>
        <v>438.3906019</v>
      </c>
      <c r="DD87" s="1">
        <f t="shared" si="357"/>
        <v>451.5423199</v>
      </c>
      <c r="DF87" s="1">
        <f t="shared" si="358"/>
        <v>465.0885895</v>
      </c>
      <c r="DH87" s="1">
        <f t="shared" si="359"/>
        <v>479.0412472</v>
      </c>
      <c r="DJ87" s="1">
        <f t="shared" si="360"/>
        <v>493.4124846</v>
      </c>
      <c r="DL87" s="1">
        <f t="shared" si="361"/>
        <v>508.2148592</v>
      </c>
      <c r="DN87" s="1">
        <f t="shared" si="362"/>
        <v>523.4613049</v>
      </c>
      <c r="DP87" s="1">
        <f t="shared" si="363"/>
        <v>539.1651441</v>
      </c>
      <c r="DR87" s="1">
        <f t="shared" si="364"/>
        <v>555.3400984</v>
      </c>
      <c r="DT87" s="1">
        <f t="shared" si="365"/>
        <v>572.0003014</v>
      </c>
      <c r="DV87" s="1">
        <f t="shared" si="366"/>
        <v>589.1603104</v>
      </c>
    </row>
    <row r="88" ht="12.75" customHeight="1">
      <c r="A88" t="s">
        <v>107</v>
      </c>
      <c r="D88" s="1">
        <v>5238.0</v>
      </c>
      <c r="H88" s="1">
        <f t="shared" si="307"/>
        <v>5395.14</v>
      </c>
      <c r="J88" s="1">
        <f t="shared" si="308"/>
        <v>5556.9942</v>
      </c>
      <c r="L88" s="1">
        <f t="shared" si="309"/>
        <v>5723.704026</v>
      </c>
      <c r="N88" s="1">
        <f t="shared" si="310"/>
        <v>5895.415147</v>
      </c>
      <c r="P88" s="1">
        <f t="shared" si="311"/>
        <v>6072.277601</v>
      </c>
      <c r="R88" s="1">
        <f t="shared" si="312"/>
        <v>6254.445929</v>
      </c>
      <c r="T88" s="1">
        <f t="shared" si="313"/>
        <v>6442.079307</v>
      </c>
      <c r="V88" s="1">
        <f t="shared" si="314"/>
        <v>6635.341686</v>
      </c>
      <c r="X88" s="1">
        <f t="shared" si="315"/>
        <v>6834.401937</v>
      </c>
      <c r="Z88" s="1">
        <f t="shared" si="316"/>
        <v>7039.433995</v>
      </c>
      <c r="AB88" s="1">
        <f t="shared" si="317"/>
        <v>7250.617015</v>
      </c>
      <c r="AD88" s="1">
        <f t="shared" si="318"/>
        <v>7468.135525</v>
      </c>
      <c r="AF88" s="1">
        <f t="shared" si="319"/>
        <v>7692.179591</v>
      </c>
      <c r="AH88" s="1">
        <f t="shared" si="320"/>
        <v>7922.944979</v>
      </c>
      <c r="AJ88" s="1">
        <f t="shared" si="321"/>
        <v>8160.633328</v>
      </c>
      <c r="AL88" s="1">
        <f t="shared" si="322"/>
        <v>8405.452328</v>
      </c>
      <c r="AN88" s="1">
        <f t="shared" si="323"/>
        <v>8657.615898</v>
      </c>
      <c r="AP88" s="1">
        <f t="shared" si="324"/>
        <v>8917.344375</v>
      </c>
      <c r="AR88" s="1">
        <f t="shared" si="325"/>
        <v>9184.864706</v>
      </c>
      <c r="AT88" s="1">
        <f t="shared" si="326"/>
        <v>9460.410647</v>
      </c>
      <c r="AV88" s="1">
        <f t="shared" si="327"/>
        <v>9744.222967</v>
      </c>
      <c r="AX88" s="1">
        <f t="shared" si="328"/>
        <v>10036.54966</v>
      </c>
      <c r="AZ88" s="1">
        <f t="shared" si="329"/>
        <v>10337.64615</v>
      </c>
      <c r="BB88" s="1">
        <f t="shared" si="330"/>
        <v>10647.77553</v>
      </c>
      <c r="BD88" s="1">
        <f t="shared" si="331"/>
        <v>10967.2088</v>
      </c>
      <c r="BF88" s="1">
        <f t="shared" si="332"/>
        <v>11296.22506</v>
      </c>
      <c r="BH88" s="1">
        <f t="shared" si="333"/>
        <v>11635.11181</v>
      </c>
      <c r="BJ88" s="1">
        <f t="shared" si="334"/>
        <v>11984.16517</v>
      </c>
      <c r="BL88" s="1">
        <f t="shared" si="335"/>
        <v>12343.69012</v>
      </c>
      <c r="BN88" s="1">
        <f t="shared" si="336"/>
        <v>12714.00082</v>
      </c>
      <c r="BP88" s="1">
        <f t="shared" si="337"/>
        <v>13095.42085</v>
      </c>
      <c r="BR88" s="1">
        <f t="shared" si="338"/>
        <v>13488.28347</v>
      </c>
      <c r="BT88" s="1">
        <f t="shared" si="339"/>
        <v>13892.93198</v>
      </c>
      <c r="BV88" s="1">
        <f t="shared" si="340"/>
        <v>14309.71994</v>
      </c>
      <c r="BX88" s="1">
        <f t="shared" si="341"/>
        <v>14739.01154</v>
      </c>
      <c r="BZ88" s="1">
        <f t="shared" si="342"/>
        <v>15181.18188</v>
      </c>
      <c r="CB88" s="1">
        <f t="shared" si="343"/>
        <v>15636.61734</v>
      </c>
      <c r="CD88" s="1">
        <f t="shared" si="344"/>
        <v>16105.71586</v>
      </c>
      <c r="CF88" s="1">
        <f t="shared" si="345"/>
        <v>16588.88733</v>
      </c>
      <c r="CH88" s="1">
        <f t="shared" si="346"/>
        <v>17086.55395</v>
      </c>
      <c r="CJ88" s="1">
        <f t="shared" si="347"/>
        <v>17599.15057</v>
      </c>
      <c r="CL88" s="1">
        <f t="shared" si="348"/>
        <v>18127.12509</v>
      </c>
      <c r="CN88" s="1">
        <f t="shared" si="349"/>
        <v>18670.93884</v>
      </c>
      <c r="CP88" s="1">
        <f t="shared" si="350"/>
        <v>19231.06701</v>
      </c>
      <c r="CR88" s="1">
        <f t="shared" si="351"/>
        <v>19807.99902</v>
      </c>
      <c r="CT88" s="1">
        <f t="shared" si="352"/>
        <v>20402.23899</v>
      </c>
      <c r="CV88" s="1">
        <f t="shared" si="353"/>
        <v>21014.30616</v>
      </c>
      <c r="CX88" s="1">
        <f t="shared" si="354"/>
        <v>21644.73534</v>
      </c>
      <c r="CZ88" s="1">
        <f t="shared" si="355"/>
        <v>22294.0774</v>
      </c>
      <c r="DB88" s="1">
        <f t="shared" si="356"/>
        <v>22962.89973</v>
      </c>
      <c r="DD88" s="1">
        <f t="shared" si="357"/>
        <v>23651.78672</v>
      </c>
      <c r="DF88" s="1">
        <f t="shared" si="358"/>
        <v>24361.34032</v>
      </c>
      <c r="DH88" s="1">
        <f t="shared" si="359"/>
        <v>25092.18053</v>
      </c>
      <c r="DJ88" s="1">
        <f t="shared" si="360"/>
        <v>25844.94594</v>
      </c>
      <c r="DL88" s="1">
        <f t="shared" si="361"/>
        <v>26620.29432</v>
      </c>
      <c r="DN88" s="1">
        <f t="shared" si="362"/>
        <v>27418.90315</v>
      </c>
      <c r="DP88" s="1">
        <f t="shared" si="363"/>
        <v>28241.47025</v>
      </c>
      <c r="DR88" s="1">
        <f t="shared" si="364"/>
        <v>29088.71435</v>
      </c>
      <c r="DT88" s="1">
        <f t="shared" si="365"/>
        <v>29961.37579</v>
      </c>
      <c r="DV88" s="1">
        <f t="shared" si="366"/>
        <v>30860.21706</v>
      </c>
    </row>
    <row r="89" ht="12.75" customHeight="1">
      <c r="A89" t="s">
        <v>109</v>
      </c>
      <c r="D89" s="1">
        <v>200.0</v>
      </c>
      <c r="H89" s="1">
        <f t="shared" si="307"/>
        <v>206</v>
      </c>
      <c r="J89" s="1">
        <f t="shared" si="308"/>
        <v>212.18</v>
      </c>
      <c r="L89" s="1">
        <f t="shared" si="309"/>
        <v>218.5454</v>
      </c>
      <c r="N89" s="1">
        <f t="shared" si="310"/>
        <v>225.101762</v>
      </c>
      <c r="P89" s="1">
        <f t="shared" si="311"/>
        <v>231.8548149</v>
      </c>
      <c r="R89" s="1">
        <f t="shared" si="312"/>
        <v>238.8104593</v>
      </c>
      <c r="T89" s="1">
        <f t="shared" si="313"/>
        <v>245.9747731</v>
      </c>
      <c r="V89" s="1">
        <f t="shared" si="314"/>
        <v>253.3540163</v>
      </c>
      <c r="X89" s="1">
        <f t="shared" si="315"/>
        <v>260.9546368</v>
      </c>
      <c r="Z89" s="1">
        <f t="shared" si="316"/>
        <v>268.7832759</v>
      </c>
      <c r="AB89" s="1">
        <f t="shared" si="317"/>
        <v>276.8467741</v>
      </c>
      <c r="AD89" s="1">
        <f t="shared" si="318"/>
        <v>285.1521774</v>
      </c>
      <c r="AF89" s="1">
        <f t="shared" si="319"/>
        <v>293.7067427</v>
      </c>
      <c r="AH89" s="1">
        <f t="shared" si="320"/>
        <v>302.517945</v>
      </c>
      <c r="AJ89" s="1">
        <f t="shared" si="321"/>
        <v>311.5934833</v>
      </c>
      <c r="AL89" s="1">
        <f t="shared" si="322"/>
        <v>320.9412878</v>
      </c>
      <c r="AN89" s="1">
        <f t="shared" si="323"/>
        <v>330.5695265</v>
      </c>
      <c r="AP89" s="1">
        <f t="shared" si="324"/>
        <v>340.4866122</v>
      </c>
      <c r="AR89" s="1">
        <f t="shared" si="325"/>
        <v>350.7012106</v>
      </c>
      <c r="AT89" s="1">
        <f t="shared" si="326"/>
        <v>361.2222469</v>
      </c>
      <c r="AV89" s="1">
        <f t="shared" si="327"/>
        <v>372.0589143</v>
      </c>
      <c r="AX89" s="1">
        <f t="shared" si="328"/>
        <v>383.2206818</v>
      </c>
      <c r="AZ89" s="1">
        <f t="shared" si="329"/>
        <v>394.7173022</v>
      </c>
      <c r="BB89" s="1">
        <f t="shared" si="330"/>
        <v>406.5588213</v>
      </c>
      <c r="BD89" s="1">
        <f t="shared" si="331"/>
        <v>418.7555859</v>
      </c>
      <c r="BF89" s="1">
        <f t="shared" si="332"/>
        <v>431.3182535</v>
      </c>
      <c r="BH89" s="1">
        <f t="shared" si="333"/>
        <v>444.2578011</v>
      </c>
      <c r="BJ89" s="1">
        <f t="shared" si="334"/>
        <v>457.5855351</v>
      </c>
      <c r="BL89" s="1">
        <f t="shared" si="335"/>
        <v>471.3131012</v>
      </c>
      <c r="BN89" s="1">
        <f t="shared" si="336"/>
        <v>485.4524942</v>
      </c>
      <c r="BP89" s="1">
        <f t="shared" si="337"/>
        <v>500.0160691</v>
      </c>
      <c r="BR89" s="1">
        <f t="shared" si="338"/>
        <v>515.0165511</v>
      </c>
      <c r="BT89" s="1">
        <f t="shared" si="339"/>
        <v>530.4670477</v>
      </c>
      <c r="BV89" s="1">
        <f t="shared" si="340"/>
        <v>546.3810591</v>
      </c>
      <c r="BX89" s="1">
        <f t="shared" si="341"/>
        <v>562.7724909</v>
      </c>
      <c r="BZ89" s="1">
        <f t="shared" si="342"/>
        <v>579.6556656</v>
      </c>
      <c r="CB89" s="1">
        <f t="shared" si="343"/>
        <v>597.0453356</v>
      </c>
      <c r="CD89" s="1">
        <f t="shared" si="344"/>
        <v>614.9566956</v>
      </c>
      <c r="CF89" s="1">
        <f t="shared" si="345"/>
        <v>633.4053965</v>
      </c>
      <c r="CH89" s="1">
        <f t="shared" si="346"/>
        <v>652.4075584</v>
      </c>
      <c r="CJ89" s="1">
        <f t="shared" si="347"/>
        <v>671.9797852</v>
      </c>
      <c r="CL89" s="1">
        <f t="shared" si="348"/>
        <v>692.1391787</v>
      </c>
      <c r="CN89" s="1">
        <f t="shared" si="349"/>
        <v>712.9033541</v>
      </c>
      <c r="CP89" s="1">
        <f t="shared" si="350"/>
        <v>734.2904547</v>
      </c>
      <c r="CR89" s="1">
        <f t="shared" si="351"/>
        <v>756.3191683</v>
      </c>
      <c r="CT89" s="1">
        <f t="shared" si="352"/>
        <v>779.0087434</v>
      </c>
      <c r="CV89" s="1">
        <f t="shared" si="353"/>
        <v>802.3790057</v>
      </c>
      <c r="CX89" s="1">
        <f t="shared" si="354"/>
        <v>826.4503759</v>
      </c>
      <c r="CZ89" s="1">
        <f t="shared" si="355"/>
        <v>851.2438871</v>
      </c>
      <c r="DB89" s="1">
        <f t="shared" si="356"/>
        <v>876.7812037</v>
      </c>
      <c r="DD89" s="1">
        <f t="shared" si="357"/>
        <v>903.0846399</v>
      </c>
      <c r="DF89" s="1">
        <f t="shared" si="358"/>
        <v>930.177179</v>
      </c>
      <c r="DH89" s="1">
        <f t="shared" si="359"/>
        <v>958.0824944</v>
      </c>
      <c r="DJ89" s="1">
        <f t="shared" si="360"/>
        <v>986.8249693</v>
      </c>
      <c r="DL89" s="1">
        <f t="shared" si="361"/>
        <v>1016.429718</v>
      </c>
      <c r="DN89" s="1">
        <f t="shared" si="362"/>
        <v>1046.92261</v>
      </c>
      <c r="DP89" s="1">
        <f t="shared" si="363"/>
        <v>1078.330288</v>
      </c>
      <c r="DR89" s="1">
        <f t="shared" si="364"/>
        <v>1110.680197</v>
      </c>
      <c r="DT89" s="1">
        <f t="shared" si="365"/>
        <v>1144.000603</v>
      </c>
      <c r="DV89" s="1">
        <f t="shared" si="366"/>
        <v>1178.320621</v>
      </c>
    </row>
    <row r="90" ht="12.75" customHeight="1">
      <c r="A90" t="s">
        <v>110</v>
      </c>
      <c r="D90" s="1">
        <v>1350.0</v>
      </c>
      <c r="H90" s="1">
        <f t="shared" si="307"/>
        <v>1390.5</v>
      </c>
      <c r="J90" s="1">
        <f t="shared" si="308"/>
        <v>1432.215</v>
      </c>
      <c r="L90" s="1">
        <f t="shared" si="309"/>
        <v>1475.18145</v>
      </c>
      <c r="N90" s="1">
        <f t="shared" si="310"/>
        <v>1519.436894</v>
      </c>
      <c r="P90" s="1">
        <f t="shared" si="311"/>
        <v>1565.02</v>
      </c>
      <c r="R90" s="1">
        <f t="shared" si="312"/>
        <v>1611.9706</v>
      </c>
      <c r="T90" s="1">
        <f t="shared" si="313"/>
        <v>1660.329718</v>
      </c>
      <c r="V90" s="1">
        <f t="shared" si="314"/>
        <v>1710.13961</v>
      </c>
      <c r="X90" s="1">
        <f t="shared" si="315"/>
        <v>1761.443798</v>
      </c>
      <c r="Z90" s="1">
        <f t="shared" si="316"/>
        <v>1814.287112</v>
      </c>
      <c r="AB90" s="1">
        <f t="shared" si="317"/>
        <v>1868.715725</v>
      </c>
      <c r="AD90" s="1">
        <f t="shared" si="318"/>
        <v>1924.777197</v>
      </c>
      <c r="AF90" s="1">
        <f t="shared" si="319"/>
        <v>1982.520513</v>
      </c>
      <c r="AH90" s="1">
        <f t="shared" si="320"/>
        <v>2041.996129</v>
      </c>
      <c r="AJ90" s="1">
        <f t="shared" si="321"/>
        <v>2103.256012</v>
      </c>
      <c r="AL90" s="1">
        <f t="shared" si="322"/>
        <v>2166.353693</v>
      </c>
      <c r="AN90" s="1">
        <f t="shared" si="323"/>
        <v>2231.344304</v>
      </c>
      <c r="AP90" s="1">
        <f t="shared" si="324"/>
        <v>2298.284633</v>
      </c>
      <c r="AR90" s="1">
        <f t="shared" si="325"/>
        <v>2367.233172</v>
      </c>
      <c r="AT90" s="1">
        <f t="shared" si="326"/>
        <v>2438.250167</v>
      </c>
      <c r="AV90" s="1">
        <f t="shared" si="327"/>
        <v>2511.397672</v>
      </c>
      <c r="AX90" s="1">
        <f t="shared" si="328"/>
        <v>2586.739602</v>
      </c>
      <c r="AZ90" s="1">
        <f t="shared" si="329"/>
        <v>2664.34179</v>
      </c>
      <c r="BB90" s="1">
        <f t="shared" si="330"/>
        <v>2744.272044</v>
      </c>
      <c r="BD90" s="1">
        <f t="shared" si="331"/>
        <v>2826.600205</v>
      </c>
      <c r="BF90" s="1">
        <f t="shared" si="332"/>
        <v>2911.398211</v>
      </c>
      <c r="BH90" s="1">
        <f t="shared" si="333"/>
        <v>2998.740158</v>
      </c>
      <c r="BJ90" s="1">
        <f t="shared" si="334"/>
        <v>3088.702362</v>
      </c>
      <c r="BL90" s="1">
        <f t="shared" si="335"/>
        <v>3181.363433</v>
      </c>
      <c r="BN90" s="1">
        <f t="shared" si="336"/>
        <v>3276.804336</v>
      </c>
      <c r="BP90" s="1">
        <f t="shared" si="337"/>
        <v>3375.108466</v>
      </c>
      <c r="BR90" s="1">
        <f t="shared" si="338"/>
        <v>3476.36172</v>
      </c>
      <c r="BT90" s="1">
        <f t="shared" si="339"/>
        <v>3580.652572</v>
      </c>
      <c r="BV90" s="1">
        <f t="shared" si="340"/>
        <v>3688.072149</v>
      </c>
      <c r="BX90" s="1">
        <f t="shared" si="341"/>
        <v>3798.714313</v>
      </c>
      <c r="BZ90" s="1">
        <f t="shared" si="342"/>
        <v>3912.675743</v>
      </c>
      <c r="CB90" s="1">
        <f t="shared" si="343"/>
        <v>4030.056015</v>
      </c>
      <c r="CD90" s="1">
        <f t="shared" si="344"/>
        <v>4150.957696</v>
      </c>
      <c r="CF90" s="1">
        <f t="shared" si="345"/>
        <v>4275.486426</v>
      </c>
      <c r="CH90" s="1">
        <f t="shared" si="346"/>
        <v>4403.751019</v>
      </c>
      <c r="CJ90" s="1">
        <f t="shared" si="347"/>
        <v>4535.86355</v>
      </c>
      <c r="CL90" s="1">
        <f t="shared" si="348"/>
        <v>4671.939456</v>
      </c>
      <c r="CN90" s="1">
        <f t="shared" si="349"/>
        <v>4812.09764</v>
      </c>
      <c r="CP90" s="1">
        <f t="shared" si="350"/>
        <v>4956.460569</v>
      </c>
      <c r="CR90" s="1">
        <f t="shared" si="351"/>
        <v>5105.154386</v>
      </c>
      <c r="CT90" s="1">
        <f t="shared" si="352"/>
        <v>5258.309018</v>
      </c>
      <c r="CV90" s="1">
        <f t="shared" si="353"/>
        <v>5416.058288</v>
      </c>
      <c r="CX90" s="1">
        <f t="shared" si="354"/>
        <v>5578.540037</v>
      </c>
      <c r="CZ90" s="1">
        <f t="shared" si="355"/>
        <v>5745.896238</v>
      </c>
      <c r="DB90" s="1">
        <f t="shared" si="356"/>
        <v>5918.273125</v>
      </c>
      <c r="DD90" s="1">
        <f t="shared" si="357"/>
        <v>6095.821319</v>
      </c>
      <c r="DF90" s="1">
        <f t="shared" si="358"/>
        <v>6278.695959</v>
      </c>
      <c r="DH90" s="1">
        <f t="shared" si="359"/>
        <v>6467.056837</v>
      </c>
      <c r="DJ90" s="1">
        <f t="shared" si="360"/>
        <v>6661.068542</v>
      </c>
      <c r="DL90" s="1">
        <f t="shared" si="361"/>
        <v>6860.900599</v>
      </c>
      <c r="DN90" s="1">
        <f t="shared" si="362"/>
        <v>7066.727617</v>
      </c>
      <c r="DP90" s="1">
        <f t="shared" si="363"/>
        <v>7278.729445</v>
      </c>
      <c r="DR90" s="1">
        <f t="shared" si="364"/>
        <v>7497.091329</v>
      </c>
      <c r="DT90" s="1">
        <f t="shared" si="365"/>
        <v>7722.004068</v>
      </c>
      <c r="DV90" s="1">
        <f t="shared" si="366"/>
        <v>7953.66419</v>
      </c>
    </row>
    <row r="91" ht="12.75" customHeight="1">
      <c r="A91" s="3" t="s">
        <v>112</v>
      </c>
      <c r="D91" s="4">
        <f>SUM(D67:D90)</f>
        <v>131524</v>
      </c>
      <c r="H91" s="4">
        <f>SUM(H66:H90)</f>
        <v>135469.72</v>
      </c>
      <c r="J91" s="4">
        <f>SUM(J66:J90)</f>
        <v>139533.8116</v>
      </c>
      <c r="K91" s="4"/>
      <c r="L91" s="4">
        <f>SUM(L66:L90)</f>
        <v>143719.8259</v>
      </c>
      <c r="M91" s="4"/>
      <c r="N91" s="4">
        <f>SUM(N66:N90)</f>
        <v>148031.4207</v>
      </c>
      <c r="O91" s="4"/>
      <c r="P91" s="4">
        <f>SUM(P66:P90)</f>
        <v>152472.3633</v>
      </c>
      <c r="Q91" s="4"/>
      <c r="R91" s="4">
        <f>SUM(R66:R90)</f>
        <v>157046.5342</v>
      </c>
      <c r="S91" s="4"/>
      <c r="T91" s="4">
        <f>SUM(T66:T90)</f>
        <v>161757.9303</v>
      </c>
      <c r="U91" s="4"/>
      <c r="V91" s="4">
        <f>SUM(V66:V90)</f>
        <v>166610.6682</v>
      </c>
      <c r="W91" s="4"/>
      <c r="X91" s="4">
        <f>SUM(X66:X90)</f>
        <v>171608.9882</v>
      </c>
      <c r="Y91" s="4"/>
      <c r="Z91" s="4">
        <f>SUM(Z66:Z90)</f>
        <v>176757.2579</v>
      </c>
      <c r="AA91" s="4"/>
      <c r="AB91" s="4">
        <f>SUM(AB66:AB90)</f>
        <v>182059.9756</v>
      </c>
      <c r="AC91" s="4"/>
      <c r="AD91" s="4">
        <f>SUM(AD66:AD90)</f>
        <v>187521.7749</v>
      </c>
      <c r="AE91" s="4"/>
      <c r="AF91" s="4">
        <f>SUM(AF66:AF90)</f>
        <v>193147.4281</v>
      </c>
      <c r="AG91" s="4"/>
      <c r="AH91" s="4">
        <f>SUM(AH66:AH90)</f>
        <v>198941.851</v>
      </c>
      <c r="AI91" s="4"/>
      <c r="AJ91" s="4">
        <f>SUM(AJ66:AJ90)</f>
        <v>204910.1065</v>
      </c>
      <c r="AK91" s="4"/>
      <c r="AL91" s="4">
        <f>SUM(AL66:AL90)</f>
        <v>211057.4097</v>
      </c>
      <c r="AM91" s="4"/>
      <c r="AN91" s="4">
        <f>SUM(AN66:AN90)</f>
        <v>217389.132</v>
      </c>
      <c r="AO91" s="4"/>
      <c r="AP91" s="4">
        <f>SUM(AP66:AP90)</f>
        <v>223910.8059</v>
      </c>
      <c r="AQ91" s="4"/>
      <c r="AR91" s="4">
        <f>SUM(AR66:AR90)</f>
        <v>230628.1301</v>
      </c>
      <c r="AS91" s="4"/>
      <c r="AT91" s="4">
        <f>SUM(AT66:AT90)</f>
        <v>237546.974</v>
      </c>
      <c r="AU91" s="4"/>
      <c r="AV91" s="4">
        <f>SUM(AV66:AV90)</f>
        <v>244673.3832</v>
      </c>
      <c r="AW91" s="4"/>
      <c r="AX91" s="4">
        <f>SUM(AX66:AX90)</f>
        <v>252013.5847</v>
      </c>
      <c r="AY91" s="4"/>
      <c r="AZ91" s="4">
        <f>SUM(AZ66:AZ90)</f>
        <v>259573.9923</v>
      </c>
      <c r="BA91" s="4"/>
      <c r="BB91" s="4">
        <f>SUM(BB66:BB90)</f>
        <v>267361.2121</v>
      </c>
      <c r="BC91" s="4"/>
      <c r="BD91" s="4">
        <f>SUM(BD66:BD90)</f>
        <v>275382.0484</v>
      </c>
      <c r="BE91" s="4"/>
      <c r="BF91" s="4">
        <f>SUM(BF66:BF90)</f>
        <v>283643.5099</v>
      </c>
      <c r="BG91" s="4"/>
      <c r="BH91" s="4">
        <f>SUM(BH66:BH90)</f>
        <v>292152.8152</v>
      </c>
      <c r="BI91" s="4"/>
      <c r="BJ91" s="4">
        <f>SUM(BJ66:BJ90)</f>
        <v>300917.3996</v>
      </c>
      <c r="BK91" s="4"/>
      <c r="BL91" s="4">
        <f>SUM(BL66:BL90)</f>
        <v>309944.9216</v>
      </c>
      <c r="BM91" s="4"/>
      <c r="BN91" s="4">
        <f>SUM(BN66:BN90)</f>
        <v>319243.2693</v>
      </c>
      <c r="BO91" s="4"/>
      <c r="BP91" s="4">
        <f>SUM(BP66:BP90)</f>
        <v>328820.5673</v>
      </c>
      <c r="BQ91" s="4"/>
      <c r="BR91" s="4">
        <f>SUM(BR66:BR90)</f>
        <v>338685.1844</v>
      </c>
      <c r="BS91" s="4"/>
      <c r="BT91" s="4">
        <f>SUM(BT66:BT90)</f>
        <v>348845.7399</v>
      </c>
      <c r="BU91" s="4"/>
      <c r="BV91" s="4">
        <f>SUM(BV66:BV90)</f>
        <v>359311.1121</v>
      </c>
      <c r="BW91" s="4"/>
      <c r="BX91" s="4">
        <f>SUM(BX66:BX90)</f>
        <v>370090.4454</v>
      </c>
      <c r="BY91" s="4"/>
      <c r="BZ91" s="4">
        <f>SUM(BZ66:BZ90)</f>
        <v>381193.1588</v>
      </c>
      <c r="CA91" s="4"/>
      <c r="CB91" s="4">
        <f>SUM(CB66:CB90)</f>
        <v>392628.9536</v>
      </c>
      <c r="CC91" s="4"/>
      <c r="CD91" s="4">
        <f>SUM(CD66:CD90)</f>
        <v>404407.8222</v>
      </c>
      <c r="CE91" s="4"/>
      <c r="CF91" s="4">
        <f>SUM(CF66:CF90)</f>
        <v>416540.0568</v>
      </c>
      <c r="CG91" s="4"/>
      <c r="CH91" s="4">
        <f>SUM(CH66:CH90)</f>
        <v>429036.2586</v>
      </c>
      <c r="CI91" s="4"/>
      <c r="CJ91" s="4">
        <f>SUM(CJ66:CJ90)</f>
        <v>441907.3463</v>
      </c>
      <c r="CK91" s="4"/>
      <c r="CL91" s="4">
        <f>SUM(CL66:CL90)</f>
        <v>455164.5667</v>
      </c>
      <c r="CM91" s="4"/>
      <c r="CN91" s="4">
        <f>SUM(CN66:CN90)</f>
        <v>468819.5037</v>
      </c>
      <c r="CO91" s="4"/>
      <c r="CP91" s="4">
        <f>SUM(CP66:CP90)</f>
        <v>482884.0888</v>
      </c>
      <c r="CQ91" s="4"/>
      <c r="CR91" s="4">
        <f>SUM(CR66:CR90)</f>
        <v>497370.6115</v>
      </c>
      <c r="CS91" s="4"/>
      <c r="CT91" s="4">
        <f>SUM(CT66:CT90)</f>
        <v>512291.7298</v>
      </c>
      <c r="CU91" s="4"/>
      <c r="CV91" s="4">
        <f>SUM(CV66:CV90)</f>
        <v>527660.4817</v>
      </c>
      <c r="CW91" s="4"/>
      <c r="CX91" s="4">
        <f>SUM(CX66:CX90)</f>
        <v>543490.2962</v>
      </c>
      <c r="CY91" s="4"/>
      <c r="CZ91" s="4">
        <f>SUM(CZ66:CZ90)</f>
        <v>559795.0051</v>
      </c>
      <c r="DA91" s="4"/>
      <c r="DB91" s="4">
        <f>SUM(DB66:DB90)</f>
        <v>576588.8552</v>
      </c>
      <c r="DC91" s="4"/>
      <c r="DD91" s="4">
        <f>SUM(DD66:DD90)</f>
        <v>593886.5209</v>
      </c>
      <c r="DE91" s="4"/>
      <c r="DF91" s="4">
        <f>SUM(DF66:DF90)</f>
        <v>611703.1165</v>
      </c>
      <c r="DG91" s="4"/>
      <c r="DH91" s="4">
        <f>SUM(DH66:DH90)</f>
        <v>630054.21</v>
      </c>
      <c r="DI91" s="4"/>
      <c r="DJ91" s="4">
        <f>SUM(DJ66:DJ90)</f>
        <v>648955.8363</v>
      </c>
      <c r="DK91" s="4"/>
      <c r="DL91" s="4">
        <f>SUM(DL66:DL90)</f>
        <v>668424.5114</v>
      </c>
      <c r="DM91" s="4"/>
      <c r="DN91" s="4">
        <f>SUM(DN66:DN90)</f>
        <v>688477.2467</v>
      </c>
      <c r="DO91" s="4"/>
      <c r="DP91" s="4">
        <f>SUM(DP66:DP90)</f>
        <v>709131.5641</v>
      </c>
      <c r="DQ91" s="4"/>
      <c r="DR91" s="4">
        <f>SUM(DR66:DR90)</f>
        <v>730405.511</v>
      </c>
      <c r="DS91" s="4"/>
      <c r="DT91" s="4">
        <f>SUM(DT66:DT90)</f>
        <v>752317.6764</v>
      </c>
      <c r="DU91" s="4"/>
      <c r="DV91" s="4">
        <f>SUM(DV66:DV90)</f>
        <v>774887.2067</v>
      </c>
    </row>
    <row r="92" ht="12.75" customHeight="1">
      <c r="D92" s="1"/>
    </row>
    <row r="93" ht="12.75" customHeight="1">
      <c r="A93" s="3" t="s">
        <v>113</v>
      </c>
      <c r="B93" s="3"/>
      <c r="C93" s="3"/>
      <c r="D93" s="4">
        <f>(D91+D64+D51+D32)</f>
        <v>493677.2424</v>
      </c>
      <c r="H93" s="4">
        <f>(H91+H64+H51+H32)</f>
        <v>508202.4397</v>
      </c>
      <c r="I93" s="4"/>
      <c r="J93" s="4">
        <f>(J91+J64+J51+J32)</f>
        <v>523448.5129</v>
      </c>
      <c r="K93" s="4"/>
      <c r="L93" s="4">
        <f>(L91+L64+L51+L32)</f>
        <v>539151.9683</v>
      </c>
      <c r="M93" s="4"/>
      <c r="N93" s="4">
        <f>(N91+N64+N51+N32)</f>
        <v>555326.5273</v>
      </c>
      <c r="O93" s="4"/>
      <c r="P93" s="4">
        <f>(P91+P64+P51+P32)</f>
        <v>571986.3231</v>
      </c>
      <c r="Q93" s="4"/>
      <c r="R93" s="4">
        <f>(R91+R64+R51+R32)</f>
        <v>589145.9128</v>
      </c>
      <c r="S93" s="4"/>
      <c r="T93" s="4">
        <f>(T91+T64+T51+T32)</f>
        <v>606820.2902</v>
      </c>
      <c r="U93" s="4"/>
      <c r="V93" s="4">
        <f>(V91+V64+V51+V32)</f>
        <v>625024.8989</v>
      </c>
      <c r="W93" s="4"/>
      <c r="X93" s="4">
        <f>(X91+X64+X51+X32)</f>
        <v>643775.6459</v>
      </c>
      <c r="Y93" s="4"/>
      <c r="Z93" s="4">
        <f>(Z91+Z64+Z51+Z32)</f>
        <v>663088.9153</v>
      </c>
      <c r="AA93" s="4"/>
      <c r="AB93" s="4">
        <f>(AB91+AB64+AB51+AB32)</f>
        <v>682981.5827</v>
      </c>
      <c r="AC93" s="4"/>
      <c r="AD93" s="4">
        <f>(AD91+AD64+AD51+AD32)</f>
        <v>703471.0302</v>
      </c>
      <c r="AE93" s="4"/>
      <c r="AF93" s="4">
        <f>(AF91+AF64+AF51+AF32)</f>
        <v>724575.1611</v>
      </c>
      <c r="AG93" s="4"/>
      <c r="AH93" s="4">
        <f>(AH91+AH64+AH51+AH32)</f>
        <v>746312.416</v>
      </c>
      <c r="AI93" s="4"/>
      <c r="AJ93" s="4">
        <f>(AJ91+AJ64+AJ51+AJ32)</f>
        <v>768701.7884</v>
      </c>
      <c r="AK93" s="4"/>
      <c r="AL93" s="4">
        <f>(AL91+AL64+AL51+AL32)</f>
        <v>791762.8421</v>
      </c>
      <c r="AM93" s="4"/>
      <c r="AN93" s="4">
        <f>(AN91+AN64+AN51+AN32)</f>
        <v>815515.7273</v>
      </c>
      <c r="AO93" s="4"/>
      <c r="AP93" s="4">
        <f>(AP91+AP64+AP51+AP32)</f>
        <v>839981.1992</v>
      </c>
      <c r="AQ93" s="4"/>
      <c r="AR93" s="4">
        <f>(AR91+AR64+AR51+AR32)</f>
        <v>865180.6351</v>
      </c>
      <c r="AS93" s="4"/>
      <c r="AT93" s="4">
        <f>(AT91+AT64+AT51+AT32)</f>
        <v>891136.0542</v>
      </c>
      <c r="AU93" s="4"/>
      <c r="AV93" s="4">
        <f>(AV91+AV64+AV51+AV32)</f>
        <v>917870.1358</v>
      </c>
      <c r="AW93" s="4"/>
      <c r="AX93" s="4">
        <f>(AX91+AX64+AX51+AX32)</f>
        <v>945406.2399</v>
      </c>
      <c r="AY93" s="4"/>
      <c r="AZ93" s="4">
        <f>(AZ91+AZ64+AZ51+AZ32)</f>
        <v>973768.4271</v>
      </c>
      <c r="BA93" s="4"/>
      <c r="BB93" s="4">
        <f>(BB91+BB64+BB51+BB32)</f>
        <v>1002981.48</v>
      </c>
      <c r="BC93" s="4"/>
      <c r="BD93" s="4">
        <f>(BD91+BD64+BD51+BD32)</f>
        <v>1033070.924</v>
      </c>
      <c r="BE93" s="4"/>
      <c r="BF93" s="4">
        <f>(BF91+BF64+BF51+BF32)</f>
        <v>1064063.052</v>
      </c>
      <c r="BG93" s="4"/>
      <c r="BH93" s="4">
        <f>(BH91+BH64+BH51+BH32)</f>
        <v>1095984.944</v>
      </c>
      <c r="BI93" s="4"/>
      <c r="BJ93" s="4">
        <f>(BJ91+BJ64+BJ51+BJ32)</f>
        <v>1128864.492</v>
      </c>
      <c r="BK93" s="4"/>
      <c r="BL93" s="4">
        <f>(BL91+BL64+BL51+BL32)</f>
        <v>1162730.427</v>
      </c>
      <c r="BM93" s="4"/>
      <c r="BN93" s="4">
        <f>(BN91+BN64+BN51+BN32)</f>
        <v>1197612.339</v>
      </c>
      <c r="BO93" s="4"/>
      <c r="BP93" s="4">
        <f>(BP91+BP64+BP51+BP32)</f>
        <v>1233540.71</v>
      </c>
      <c r="BQ93" s="4"/>
      <c r="BR93" s="4">
        <f>(BR91+BR64+BR51+BR32)</f>
        <v>1270546.931</v>
      </c>
      <c r="BS93" s="4"/>
      <c r="BT93" s="4">
        <f>(BT91+BT64+BT51+BT32)</f>
        <v>1308663.339</v>
      </c>
      <c r="BU93" s="4"/>
      <c r="BV93" s="4">
        <f>(BV91+BV64+BV51+BV32)</f>
        <v>1347923.239</v>
      </c>
      <c r="BW93" s="4"/>
      <c r="BX93" s="4">
        <f>(BX91+BX64+BX51+BX32)</f>
        <v>1388360.936</v>
      </c>
      <c r="BY93" s="4"/>
      <c r="BZ93" s="4">
        <f>(BZ91+BZ64+BZ51+BZ32)</f>
        <v>1430011.764</v>
      </c>
      <c r="CA93" s="4"/>
      <c r="CB93" s="4">
        <f>(CB91+CB64+CB51+CB32)</f>
        <v>1472912.117</v>
      </c>
      <c r="CC93" s="4"/>
      <c r="CD93" s="4">
        <f>(CD91+CD64+CD51+CD32)</f>
        <v>1517099.481</v>
      </c>
      <c r="CE93" s="4"/>
      <c r="CF93" s="4">
        <f>(CF91+CF64+CF51+CF32)</f>
        <v>1562612.465</v>
      </c>
      <c r="CG93" s="4"/>
      <c r="CH93" s="4">
        <f>(CH91+CH64+CH51+CH32)</f>
        <v>1609490.839</v>
      </c>
      <c r="CI93" s="4"/>
      <c r="CJ93" s="4">
        <f>(CJ91+CJ64+CJ51+CJ32)</f>
        <v>1657775.564</v>
      </c>
      <c r="CK93" s="4"/>
      <c r="CL93" s="4">
        <f>(CL91+CL64+CL51+CL32)</f>
        <v>1707508.831</v>
      </c>
      <c r="CM93" s="4"/>
      <c r="CN93" s="4">
        <f>(CN91+CN64+CN51+CN32)</f>
        <v>1758734.096</v>
      </c>
      <c r="CO93" s="4"/>
      <c r="CP93" s="4">
        <f>(CP91+CP64+CP51+CP32)</f>
        <v>1811496.119</v>
      </c>
      <c r="CQ93" s="4"/>
      <c r="CR93" s="4">
        <f>(CR91+CR64+CR51+CR32)</f>
        <v>1865841.003</v>
      </c>
      <c r="CS93" s="4"/>
      <c r="CT93" s="4">
        <f>(CT91+CT64+CT51+CT32)</f>
        <v>1921816.233</v>
      </c>
      <c r="CU93" s="4"/>
      <c r="CV93" s="4">
        <f>(CV91+CV64+CV51+CV32)</f>
        <v>1979470.72</v>
      </c>
      <c r="CW93" s="4"/>
      <c r="CX93" s="4">
        <f>(CX91+CX64+CX51+CX32)</f>
        <v>2038854.841</v>
      </c>
      <c r="CY93" s="4"/>
      <c r="CZ93" s="4">
        <f>(CZ91+CZ64+CZ51+CZ32)</f>
        <v>2100020.486</v>
      </c>
      <c r="DA93" s="4"/>
      <c r="DB93" s="4">
        <f>(DB91+DB64+DB51+DB32)</f>
        <v>2163021.101</v>
      </c>
      <c r="DC93" s="4"/>
      <c r="DD93" s="4">
        <f>(DD91+DD64+DD51+DD32)</f>
        <v>2227911.734</v>
      </c>
      <c r="DE93" s="4"/>
      <c r="DF93" s="4">
        <f>(DF91+DF64+DF51+DF32)</f>
        <v>2294749.086</v>
      </c>
      <c r="DG93" s="4"/>
      <c r="DH93" s="4">
        <f>(DH91+DH64+DH51+DH32)</f>
        <v>2363591.559</v>
      </c>
      <c r="DI93" s="4"/>
      <c r="DJ93" s="4">
        <f>(DJ91+DJ64+DJ51+DJ32)</f>
        <v>2434499.305</v>
      </c>
      <c r="DK93" s="4"/>
      <c r="DL93" s="4">
        <f>(DL91+DL64+DL51+DL32)</f>
        <v>2507534.285</v>
      </c>
      <c r="DM93" s="4"/>
      <c r="DN93" s="4">
        <f>(DN91+DN64+DN51+DN32)</f>
        <v>2582760.313</v>
      </c>
      <c r="DO93" s="4"/>
      <c r="DP93" s="4">
        <f>(DP91+DP64+DP51+DP32)</f>
        <v>2660243.123</v>
      </c>
      <c r="DQ93" s="4"/>
      <c r="DR93" s="4">
        <f>(DR91+DR64+DR51+DR32)</f>
        <v>2740050.416</v>
      </c>
      <c r="DS93" s="4"/>
      <c r="DT93" s="4">
        <f>(DT91+DT64+DT51+DT32)</f>
        <v>2822251.929</v>
      </c>
      <c r="DU93" s="4"/>
      <c r="DV93" s="4">
        <f>(DV91+DV64+DV51+DV32)</f>
        <v>2906919.487</v>
      </c>
    </row>
    <row r="94" ht="12.75" customHeight="1">
      <c r="A94" s="3" t="s">
        <v>275</v>
      </c>
      <c r="B94" s="20"/>
      <c r="C94" s="20"/>
      <c r="D94" s="4">
        <f>(D18-D93)</f>
        <v>504245.2945</v>
      </c>
      <c r="H94" s="4">
        <f>(H18-H93)</f>
        <v>357276.5771</v>
      </c>
      <c r="J94" s="4">
        <f>(J18-J93)</f>
        <v>359340.0842</v>
      </c>
      <c r="L94" s="4">
        <f>(L18-L93)</f>
        <v>519670.9196</v>
      </c>
      <c r="N94" s="4">
        <f>(N18-N93)</f>
        <v>524672.8183</v>
      </c>
      <c r="P94" s="4">
        <f>(P18-P93)</f>
        <v>529613.0094</v>
      </c>
      <c r="R94" s="4">
        <f>(R18-R93)</f>
        <v>534485.4064</v>
      </c>
      <c r="T94" s="4">
        <f>(T18-T93)</f>
        <v>539283.6553</v>
      </c>
      <c r="V94" s="4">
        <f>(V18-V93)</f>
        <v>544001.1256</v>
      </c>
      <c r="X94" s="4">
        <f>(X18-X93)</f>
        <v>548630.8991</v>
      </c>
      <c r="Z94" s="4">
        <f>(Z18-Z93)</f>
        <v>553165.7606</v>
      </c>
      <c r="AB94" s="4">
        <f>(AB18-AB93)</f>
        <v>557598.1867</v>
      </c>
      <c r="AD94" s="4">
        <f>(AD18-AD93)</f>
        <v>561920.3346</v>
      </c>
      <c r="AF94" s="4">
        <f>(AF18-AF93)</f>
        <v>566124.031</v>
      </c>
      <c r="AH94" s="4">
        <f>(AH18-AH93)</f>
        <v>570200.76</v>
      </c>
      <c r="AJ94" s="4">
        <f>(AJ18-AJ93)</f>
        <v>574141.651</v>
      </c>
      <c r="AL94" s="4">
        <f>(AL18-AL93)</f>
        <v>577937.4661</v>
      </c>
      <c r="AN94" s="4">
        <f>(AN18-AN93)</f>
        <v>581578.587</v>
      </c>
      <c r="AP94" s="4">
        <f>(AP18-AP93)</f>
        <v>585055.0015</v>
      </c>
      <c r="AR94" s="4">
        <f>(AR18-AR93)</f>
        <v>588356.2895</v>
      </c>
      <c r="AT94" s="4">
        <f>(AT18-AT93)</f>
        <v>591471.609</v>
      </c>
      <c r="AV94" s="4">
        <f>(AV18-AV93)</f>
        <v>594389.6806</v>
      </c>
      <c r="AX94" s="4">
        <f>(AX18-AX93)</f>
        <v>597098.7729</v>
      </c>
      <c r="AZ94" s="4">
        <f>(AZ18-AZ93)</f>
        <v>599586.6859</v>
      </c>
      <c r="BB94" s="4">
        <f>(BB18-BB93)</f>
        <v>601840.7354</v>
      </c>
      <c r="BD94" s="4">
        <f>(BD18-BD93)</f>
        <v>603847.7353</v>
      </c>
      <c r="BF94" s="4">
        <f>(BF18-BF93)</f>
        <v>605593.9808</v>
      </c>
      <c r="BH94" s="4">
        <f>(BH18-BH93)</f>
        <v>607065.2298</v>
      </c>
      <c r="BJ94" s="4">
        <f>(BJ18-BJ93)</f>
        <v>608246.685</v>
      </c>
      <c r="BL94" s="4">
        <f>(BL18-BL93)</f>
        <v>609122.9738</v>
      </c>
      <c r="BN94" s="4">
        <f>(BN18-BN93)</f>
        <v>609678.129</v>
      </c>
      <c r="BP94" s="4">
        <f>(BP18-BP93)</f>
        <v>609895.5682</v>
      </c>
      <c r="BR94" s="4">
        <f>(BR18-BR93)</f>
        <v>609758.0725</v>
      </c>
      <c r="BT94" s="4">
        <f>(BT18-BT93)</f>
        <v>609247.7646</v>
      </c>
      <c r="BV94" s="4">
        <f>(BV18-BV93)</f>
        <v>608346.0865</v>
      </c>
      <c r="BX94" s="4">
        <f>(BX18-BX93)</f>
        <v>607033.7758</v>
      </c>
      <c r="BZ94" s="4">
        <f>(BZ18-BZ93)</f>
        <v>605290.842</v>
      </c>
      <c r="CB94" s="4">
        <f>(CB18-CB93)</f>
        <v>603096.5412</v>
      </c>
      <c r="CD94" s="4">
        <f>(CD18-CD93)</f>
        <v>600429.3508</v>
      </c>
      <c r="CF94" s="4">
        <f>(CF18-CF93)</f>
        <v>597266.943</v>
      </c>
      <c r="CH94" s="4">
        <f>(CH18-CH93)</f>
        <v>593586.1573</v>
      </c>
      <c r="CJ94" s="4">
        <f>(CJ18-CJ93)</f>
        <v>589362.972</v>
      </c>
      <c r="CL94" s="4">
        <f>(CL18-CL93)</f>
        <v>584572.4758</v>
      </c>
      <c r="CN94" s="4">
        <f>(CN18-CN93)</f>
        <v>579188.837</v>
      </c>
      <c r="CP94" s="4">
        <f>(CP18-CP93)</f>
        <v>573185.2728</v>
      </c>
      <c r="CR94" s="4">
        <f>(CR18-CR93)</f>
        <v>566534.0171</v>
      </c>
      <c r="CT94" s="4">
        <f>(CT18-CT93)</f>
        <v>559206.2874</v>
      </c>
      <c r="CV94" s="4">
        <f>(CV18-CV93)</f>
        <v>551172.2508</v>
      </c>
      <c r="CX94" s="4">
        <f>(CX18-CX93)</f>
        <v>542400.9886</v>
      </c>
      <c r="CZ94" s="4">
        <f>(CZ18-CZ93)</f>
        <v>532860.46</v>
      </c>
      <c r="DB94" s="4">
        <f>(DB18-DB93)</f>
        <v>522517.4643</v>
      </c>
      <c r="DD94" s="4">
        <f>(DD18-DD93)</f>
        <v>511337.6026</v>
      </c>
      <c r="DF94" s="4">
        <f>(DF18-DF93)</f>
        <v>499285.2373</v>
      </c>
      <c r="DH94" s="4">
        <f>(DH18-DH93)</f>
        <v>486323.4512</v>
      </c>
      <c r="DJ94" s="4">
        <f>(DJ18-DJ93)</f>
        <v>472414.0046</v>
      </c>
      <c r="DL94" s="4">
        <f>(DL18-DL93)</f>
        <v>457517.2916</v>
      </c>
      <c r="DN94" s="4">
        <f>(DN18-DN93)</f>
        <v>441592.2946</v>
      </c>
      <c r="DP94" s="4">
        <f>(DP18-DP93)</f>
        <v>424596.5374</v>
      </c>
      <c r="DR94" s="4">
        <f>(DR18-DR93)</f>
        <v>406486.0369</v>
      </c>
      <c r="DT94" s="4">
        <f>(DT18-DT93)</f>
        <v>387215.2535</v>
      </c>
      <c r="DV94" s="4">
        <f>(DV18-DV93)</f>
        <v>366737.0393</v>
      </c>
    </row>
    <row r="95" ht="12.75" customHeight="1">
      <c r="A95" s="3" t="s">
        <v>277</v>
      </c>
      <c r="B95" s="20"/>
      <c r="C95" s="20"/>
      <c r="D95" s="4">
        <f>(D18*0.02)</f>
        <v>19958.45074</v>
      </c>
      <c r="H95" s="4">
        <f>(H18*0.02)</f>
        <v>17309.58034</v>
      </c>
      <c r="J95" s="4">
        <f>(J18*0.02)</f>
        <v>17655.77194</v>
      </c>
      <c r="L95" s="4">
        <f>(L18*0.02)</f>
        <v>21176.45776</v>
      </c>
      <c r="N95" s="4">
        <f>(N18*0.02)</f>
        <v>21599.98691</v>
      </c>
      <c r="P95" s="4">
        <f>(P18*0.02)</f>
        <v>22031.98665</v>
      </c>
      <c r="R95" s="4">
        <f>(R18*0.02)</f>
        <v>22472.62638</v>
      </c>
      <c r="T95" s="4">
        <f>(T18*0.02)</f>
        <v>22922.07891</v>
      </c>
      <c r="V95" s="4">
        <f>(V18*0.02)</f>
        <v>23380.52049</v>
      </c>
      <c r="X95" s="4">
        <f>(X18*0.02)</f>
        <v>23848.1309</v>
      </c>
      <c r="Z95" s="4">
        <f>(Z18*0.02)</f>
        <v>24325.09352</v>
      </c>
      <c r="AB95" s="4">
        <f>(AB18*0.02)</f>
        <v>24811.59539</v>
      </c>
      <c r="AD95" s="4">
        <f>(AD18*0.02)</f>
        <v>25307.8273</v>
      </c>
      <c r="AF95" s="4">
        <f>(AF18*0.02)</f>
        <v>25813.98384</v>
      </c>
      <c r="AH95" s="4">
        <f>(AH18*0.02)</f>
        <v>26330.26352</v>
      </c>
      <c r="AJ95" s="4">
        <f>(AJ18*0.02)</f>
        <v>26856.86879</v>
      </c>
      <c r="AL95" s="4">
        <f>(AL18*0.02)</f>
        <v>27394.00616</v>
      </c>
      <c r="AN95" s="4">
        <f>(AN18*0.02)</f>
        <v>27941.88629</v>
      </c>
      <c r="AP95" s="4">
        <f>(AP18*0.02)</f>
        <v>28500.72401</v>
      </c>
      <c r="AR95" s="4">
        <f>(AR18*0.02)</f>
        <v>29070.73849</v>
      </c>
      <c r="AT95" s="4">
        <f>(AT18*0.02)</f>
        <v>29652.15326</v>
      </c>
      <c r="AV95" s="4">
        <f>(AV18*0.02)</f>
        <v>30245.19633</v>
      </c>
      <c r="AX95" s="4">
        <f>(AX18*0.02)</f>
        <v>30850.10026</v>
      </c>
      <c r="AZ95" s="4">
        <f>(AZ18*0.02)</f>
        <v>31467.10226</v>
      </c>
      <c r="BB95" s="4">
        <f>(BB18*0.02)</f>
        <v>32096.44431</v>
      </c>
      <c r="BD95" s="4">
        <f>(BD18*0.02)</f>
        <v>32738.37319</v>
      </c>
      <c r="BF95" s="4">
        <f>(BF18*0.02)</f>
        <v>33393.14066</v>
      </c>
      <c r="BH95" s="4">
        <f>(BH18*0.02)</f>
        <v>34061.00347</v>
      </c>
      <c r="BJ95" s="4">
        <f>(BJ18*0.02)</f>
        <v>34742.22354</v>
      </c>
      <c r="BL95" s="4">
        <f>(BL18*0.02)</f>
        <v>35437.06801</v>
      </c>
      <c r="BN95" s="4">
        <f>(BN18*0.02)</f>
        <v>36145.80937</v>
      </c>
      <c r="BP95" s="4">
        <f>(BP18*0.02)</f>
        <v>36868.72556</v>
      </c>
      <c r="BR95" s="4">
        <f>(BR18*0.02)</f>
        <v>37606.10007</v>
      </c>
      <c r="BT95" s="4">
        <f>(BT18*0.02)</f>
        <v>38358.22207</v>
      </c>
      <c r="BV95" s="4">
        <f>(BV18*0.02)</f>
        <v>39125.38651</v>
      </c>
      <c r="BX95" s="4">
        <f>(BX18*0.02)</f>
        <v>39907.89424</v>
      </c>
      <c r="BZ95" s="4">
        <f>(BZ18*0.02)</f>
        <v>40706.05213</v>
      </c>
      <c r="CB95" s="4">
        <f>(CB18*0.02)</f>
        <v>41520.17317</v>
      </c>
      <c r="CD95" s="4">
        <f>(CD18*0.02)</f>
        <v>42350.57663</v>
      </c>
      <c r="CF95" s="4">
        <f>(CF18*0.02)</f>
        <v>43197.58816</v>
      </c>
      <c r="CH95" s="4">
        <f>(CH18*0.02)</f>
        <v>44061.53993</v>
      </c>
      <c r="CJ95" s="4">
        <f>(CJ18*0.02)</f>
        <v>44942.77073</v>
      </c>
      <c r="CL95" s="4">
        <f>(CL18*0.02)</f>
        <v>45841.62614</v>
      </c>
      <c r="CN95" s="4">
        <f>(CN18*0.02)</f>
        <v>46758.45866</v>
      </c>
      <c r="CP95" s="4">
        <f>(CP18*0.02)</f>
        <v>47693.62784</v>
      </c>
      <c r="CR95" s="4">
        <f>(CR18*0.02)</f>
        <v>48647.50039</v>
      </c>
      <c r="CT95" s="4">
        <f>(CT18*0.02)</f>
        <v>49620.4504</v>
      </c>
      <c r="CV95" s="4">
        <f>(CV18*0.02)</f>
        <v>50612.85941</v>
      </c>
      <c r="CX95" s="4">
        <f>(CX18*0.02)</f>
        <v>51625.1166</v>
      </c>
      <c r="CZ95" s="4">
        <f>(CZ18*0.02)</f>
        <v>52657.61893</v>
      </c>
      <c r="DB95" s="4">
        <f>(DB18*0.02)</f>
        <v>53710.77131</v>
      </c>
      <c r="DD95" s="4">
        <f>(DD18*0.02)</f>
        <v>54784.98673</v>
      </c>
      <c r="DF95" s="4">
        <f>(DF18*0.02)</f>
        <v>55880.68647</v>
      </c>
      <c r="DH95" s="4">
        <f>(DH18*0.02)</f>
        <v>56998.3002</v>
      </c>
      <c r="DJ95" s="4">
        <f>(DJ18*0.02)</f>
        <v>58138.2662</v>
      </c>
      <c r="DL95" s="4">
        <f>(DL18*0.02)</f>
        <v>59301.03153</v>
      </c>
      <c r="DN95" s="4">
        <f>(DN18*0.02)</f>
        <v>60487.05216</v>
      </c>
      <c r="DP95" s="4">
        <f>(DP18*0.02)</f>
        <v>61696.7932</v>
      </c>
      <c r="DR95" s="4">
        <f>(DR18*0.02)</f>
        <v>62930.72906</v>
      </c>
      <c r="DT95" s="4">
        <f>(DT18*0.02)</f>
        <v>64189.34364</v>
      </c>
      <c r="DV95" s="4">
        <f>(DV18*0.02)</f>
        <v>65473.13052</v>
      </c>
    </row>
    <row r="96" ht="12.75" customHeight="1">
      <c r="A96" s="3" t="s">
        <v>278</v>
      </c>
      <c r="B96" s="20"/>
      <c r="C96" s="20"/>
      <c r="D96" s="4">
        <f>(D94-D95)</f>
        <v>484286.8438</v>
      </c>
      <c r="H96" s="4">
        <f>(H94-H95)</f>
        <v>339966.9968</v>
      </c>
      <c r="J96" s="4">
        <f>(J94-J95)</f>
        <v>341684.3123</v>
      </c>
      <c r="L96" s="4">
        <f>(L94-L95)</f>
        <v>498494.4618</v>
      </c>
      <c r="N96" s="4">
        <f>(N94-N95)</f>
        <v>503072.8314</v>
      </c>
      <c r="P96" s="4">
        <f>(P94-P95)</f>
        <v>507581.0227</v>
      </c>
      <c r="R96" s="4">
        <f>(R94-R95)</f>
        <v>512012.78</v>
      </c>
      <c r="T96" s="4">
        <f>(T94-T95)</f>
        <v>516361.5764</v>
      </c>
      <c r="V96" s="4">
        <f>(V94-V95)</f>
        <v>520620.6051</v>
      </c>
      <c r="X96" s="4">
        <f>(X94-X95)</f>
        <v>524782.7682</v>
      </c>
      <c r="Z96" s="4">
        <f>(Z94-Z95)</f>
        <v>528840.6671</v>
      </c>
      <c r="AB96" s="4">
        <f>(AB94-AB95)</f>
        <v>532786.5913</v>
      </c>
      <c r="AD96" s="4">
        <f>(AD94-AD95)</f>
        <v>536612.5073</v>
      </c>
      <c r="AF96" s="4">
        <f>(AF94-AF95)</f>
        <v>540310.0471</v>
      </c>
      <c r="AH96" s="4">
        <f>(AH94-AH95)</f>
        <v>543870.4964</v>
      </c>
      <c r="AJ96" s="4">
        <f>(AJ94-AJ95)</f>
        <v>547284.7822</v>
      </c>
      <c r="AL96" s="4">
        <f>(AL94-AL95)</f>
        <v>550543.46</v>
      </c>
      <c r="AN96" s="4">
        <f>(AN94-AN95)</f>
        <v>553636.7007</v>
      </c>
      <c r="AP96" s="4">
        <f>(AP94-AP95)</f>
        <v>556554.2775</v>
      </c>
      <c r="AR96" s="4">
        <f>(AR94-AR95)</f>
        <v>559285.551</v>
      </c>
      <c r="AT96" s="4">
        <f>(AT94-AT95)</f>
        <v>561819.4557</v>
      </c>
      <c r="AV96" s="4">
        <f>(AV94-AV95)</f>
        <v>564144.4843</v>
      </c>
      <c r="AX96" s="4">
        <f>(AX94-AX95)</f>
        <v>566248.6726</v>
      </c>
      <c r="AZ96" s="4">
        <f>(AZ94-AZ95)</f>
        <v>568119.5837</v>
      </c>
      <c r="BB96" s="4">
        <f>(BB94-BB95)</f>
        <v>569744.2911</v>
      </c>
      <c r="BD96" s="4">
        <f>(BD94-BD95)</f>
        <v>571109.3621</v>
      </c>
      <c r="BF96" s="4">
        <f>(BF94-BF95)</f>
        <v>572200.8401</v>
      </c>
      <c r="BH96" s="4">
        <f>(BH94-BH95)</f>
        <v>573004.2264</v>
      </c>
      <c r="BJ96" s="4">
        <f>(BJ94-BJ95)</f>
        <v>573504.4615</v>
      </c>
      <c r="BL96" s="4">
        <f>(BL94-BL95)</f>
        <v>573685.9058</v>
      </c>
      <c r="BN96" s="4">
        <f>(BN94-BN95)</f>
        <v>573532.3196</v>
      </c>
      <c r="BP96" s="4">
        <f>(BP94-BP95)</f>
        <v>573026.8426</v>
      </c>
      <c r="BR96" s="4">
        <f>(BR94-BR95)</f>
        <v>572151.9724</v>
      </c>
      <c r="BT96" s="4">
        <f>(BT94-BT95)</f>
        <v>570889.5425</v>
      </c>
      <c r="BV96" s="4">
        <f>(BV94-BV95)</f>
        <v>569220.7</v>
      </c>
      <c r="BX96" s="4">
        <f>(BX94-BX95)</f>
        <v>567125.8816</v>
      </c>
      <c r="BZ96" s="4">
        <f>(BZ94-BZ95)</f>
        <v>564584.7899</v>
      </c>
      <c r="CB96" s="4">
        <f>(CB94-CB95)</f>
        <v>561576.368</v>
      </c>
      <c r="CD96" s="4">
        <f>(CD94-CD95)</f>
        <v>558078.7742</v>
      </c>
      <c r="CF96" s="4">
        <f>(CF94-CF95)</f>
        <v>554069.3549</v>
      </c>
      <c r="CH96" s="4">
        <f>(CH94-CH95)</f>
        <v>549524.6173</v>
      </c>
      <c r="CJ96" s="4">
        <f>(CJ94-CJ95)</f>
        <v>544420.2013</v>
      </c>
      <c r="CL96" s="4">
        <f>(CL94-CL95)</f>
        <v>538730.8497</v>
      </c>
      <c r="CN96" s="4">
        <f>(CN94-CN95)</f>
        <v>532430.3783</v>
      </c>
      <c r="CP96" s="4">
        <f>(CP94-CP95)</f>
        <v>525491.645</v>
      </c>
      <c r="CR96" s="4">
        <f>(CR94-CR95)</f>
        <v>517886.5167</v>
      </c>
      <c r="CT96" s="4">
        <f>(CT94-CT95)</f>
        <v>509585.837</v>
      </c>
      <c r="CV96" s="4">
        <f>(CV94-CV95)</f>
        <v>500559.3914</v>
      </c>
      <c r="CX96" s="4">
        <f>(CX94-CX95)</f>
        <v>490775.872</v>
      </c>
      <c r="CZ96" s="4">
        <f>(CZ94-CZ95)</f>
        <v>480202.841</v>
      </c>
      <c r="DB96" s="4">
        <f>(DB94-DB95)</f>
        <v>468806.693</v>
      </c>
      <c r="DD96" s="4">
        <f>(DD94-DD95)</f>
        <v>456552.6158</v>
      </c>
      <c r="DF96" s="4">
        <f>(DF94-DF95)</f>
        <v>443404.5508</v>
      </c>
      <c r="DH96" s="4">
        <f>(DH94-DH95)</f>
        <v>429325.151</v>
      </c>
      <c r="DJ96" s="4">
        <f>(DJ94-DJ95)</f>
        <v>414275.7384</v>
      </c>
      <c r="DL96" s="4">
        <f>(DL94-DL95)</f>
        <v>398216.2601</v>
      </c>
      <c r="DN96" s="4">
        <f>(DN94-DN95)</f>
        <v>381105.2425</v>
      </c>
      <c r="DP96" s="4">
        <f>(DP94-DP95)</f>
        <v>362899.7442</v>
      </c>
      <c r="DR96" s="4">
        <f>(DR94-DR95)</f>
        <v>343555.3079</v>
      </c>
      <c r="DT96" s="4">
        <f>(DT94-DT95)</f>
        <v>323025.9098</v>
      </c>
      <c r="DV96" s="4">
        <f>(DV94-DV95)</f>
        <v>301263.9088</v>
      </c>
    </row>
    <row r="97" ht="12.75" customHeight="1">
      <c r="A97" s="20" t="s">
        <v>282</v>
      </c>
      <c r="B97" s="20"/>
      <c r="C97" s="20"/>
      <c r="D97" s="1">
        <f>(D96*D123)</f>
        <v>363215.1329</v>
      </c>
    </row>
    <row r="98" ht="12.75" customHeight="1">
      <c r="A98" s="20" t="s">
        <v>283</v>
      </c>
      <c r="B98" s="20"/>
      <c r="C98" s="20"/>
      <c r="D98" s="1">
        <f>(D96-D97)</f>
        <v>121071.711</v>
      </c>
    </row>
    <row r="99" ht="12.75" customHeight="1">
      <c r="A99" s="3"/>
      <c r="B99" s="20"/>
      <c r="C99" s="20"/>
      <c r="D99" s="20"/>
      <c r="Z99" s="3"/>
    </row>
    <row r="100" ht="12.75" customHeight="1">
      <c r="A100" s="20"/>
      <c r="B100" s="20"/>
      <c r="C100" s="20"/>
      <c r="D100" s="20"/>
      <c r="Z100" s="3"/>
    </row>
    <row r="101" ht="12.75" customHeight="1">
      <c r="A101" s="3" t="s">
        <v>279</v>
      </c>
      <c r="B101" s="20"/>
      <c r="C101" s="20"/>
      <c r="D101" s="1"/>
      <c r="H101">
        <v>2019.0</v>
      </c>
      <c r="J101">
        <f>(H101+1)</f>
        <v>2020</v>
      </c>
      <c r="L101">
        <f>(J101+1)</f>
        <v>2021</v>
      </c>
      <c r="N101">
        <f>(L101+1)</f>
        <v>2022</v>
      </c>
      <c r="P101">
        <f>(N101+1)</f>
        <v>2023</v>
      </c>
      <c r="R101">
        <f>(P101+1)</f>
        <v>2024</v>
      </c>
      <c r="T101">
        <f>(R101+1)</f>
        <v>2025</v>
      </c>
      <c r="V101">
        <f>(T101+1)</f>
        <v>2026</v>
      </c>
      <c r="X101">
        <f>(V101+1)</f>
        <v>2027</v>
      </c>
      <c r="Z101">
        <f>(X101+1)</f>
        <v>2028</v>
      </c>
      <c r="AB101">
        <f>(Z101+1)</f>
        <v>2029</v>
      </c>
      <c r="AD101">
        <f>(AB101+1)</f>
        <v>2030</v>
      </c>
      <c r="AF101">
        <f>(AD101+1)</f>
        <v>2031</v>
      </c>
      <c r="AH101">
        <f>(AF101+1)</f>
        <v>2032</v>
      </c>
      <c r="AJ101">
        <f>(AH101+1)</f>
        <v>2033</v>
      </c>
      <c r="AL101">
        <f>(AJ101+1)</f>
        <v>2034</v>
      </c>
      <c r="AN101">
        <f>(AL101+1)</f>
        <v>2035</v>
      </c>
      <c r="AP101">
        <f>(AN101+1)</f>
        <v>2036</v>
      </c>
      <c r="AR101">
        <f>(AP101+1)</f>
        <v>2037</v>
      </c>
      <c r="AT101">
        <f>(AR101+1)</f>
        <v>2038</v>
      </c>
      <c r="AV101">
        <f>(AT101+1)</f>
        <v>2039</v>
      </c>
      <c r="AX101">
        <f>(AV101+1)</f>
        <v>2040</v>
      </c>
      <c r="AZ101">
        <f>(AX101+1)</f>
        <v>2041</v>
      </c>
      <c r="BB101">
        <f>(AZ101+1)</f>
        <v>2042</v>
      </c>
      <c r="BD101">
        <f>(BB101+1)</f>
        <v>2043</v>
      </c>
      <c r="BF101">
        <f>(BD101+1)</f>
        <v>2044</v>
      </c>
      <c r="BH101">
        <f>(BF101+1)</f>
        <v>2045</v>
      </c>
      <c r="BJ101">
        <f>(BH101+1)</f>
        <v>2046</v>
      </c>
      <c r="BL101">
        <f>(BJ101+1)</f>
        <v>2047</v>
      </c>
      <c r="BN101">
        <f>(BL101+1)</f>
        <v>2048</v>
      </c>
      <c r="BP101">
        <f>(BN101+1)</f>
        <v>2049</v>
      </c>
      <c r="BR101">
        <f>(BP101+1)</f>
        <v>2050</v>
      </c>
      <c r="BT101">
        <f>(BR101+1)</f>
        <v>2051</v>
      </c>
      <c r="BV101">
        <f>(BT101+1)</f>
        <v>2052</v>
      </c>
      <c r="BX101">
        <f>(BV101+1)</f>
        <v>2053</v>
      </c>
      <c r="BZ101">
        <f>(BX101+1)</f>
        <v>2054</v>
      </c>
      <c r="CB101">
        <f>(BZ101+1)</f>
        <v>2055</v>
      </c>
      <c r="CD101">
        <f>(CB101+1)</f>
        <v>2056</v>
      </c>
      <c r="CF101">
        <f>(CD101+1)</f>
        <v>2057</v>
      </c>
      <c r="CH101">
        <f>(CF101+1)</f>
        <v>2058</v>
      </c>
      <c r="CJ101">
        <f>(CH101+1)</f>
        <v>2059</v>
      </c>
      <c r="CL101">
        <f>(CJ101+1)</f>
        <v>2060</v>
      </c>
      <c r="CN101">
        <f>(CL101+1)</f>
        <v>2061</v>
      </c>
      <c r="CP101">
        <f>(CN101+1)</f>
        <v>2062</v>
      </c>
      <c r="CR101">
        <f>(CP101+1)</f>
        <v>2063</v>
      </c>
      <c r="CT101">
        <f>(CR101+1)</f>
        <v>2064</v>
      </c>
      <c r="CV101">
        <f>(CT101+1)</f>
        <v>2065</v>
      </c>
      <c r="CX101">
        <f>(CV101+1)</f>
        <v>2066</v>
      </c>
      <c r="CZ101">
        <f>(CX101+1)</f>
        <v>2067</v>
      </c>
      <c r="DB101">
        <f>(CZ101+1)</f>
        <v>2068</v>
      </c>
      <c r="DD101">
        <f>(DB101+1)</f>
        <v>2069</v>
      </c>
      <c r="DF101">
        <f>(DD101+1)</f>
        <v>2070</v>
      </c>
      <c r="DH101">
        <f>(DF101+1)</f>
        <v>2071</v>
      </c>
      <c r="DJ101">
        <f>(DH101+1)</f>
        <v>2072</v>
      </c>
      <c r="DL101">
        <f>(DJ101+1)</f>
        <v>2073</v>
      </c>
      <c r="DN101">
        <f>(DL101+1)</f>
        <v>2074</v>
      </c>
      <c r="DP101">
        <f>(DN101+1)</f>
        <v>2075</v>
      </c>
      <c r="DR101">
        <f>(DP101+1)</f>
        <v>2076</v>
      </c>
      <c r="DT101">
        <f>(DR101+1)</f>
        <v>2077</v>
      </c>
      <c r="DV101">
        <f>(DT101+1)</f>
        <v>2078</v>
      </c>
    </row>
    <row r="102" ht="12.75" customHeight="1">
      <c r="A102" s="20" t="s">
        <v>280</v>
      </c>
      <c r="B102" s="20"/>
      <c r="C102" s="20"/>
      <c r="D102" s="1"/>
      <c r="H102" s="1">
        <f>11149.34*12</f>
        <v>133792.08</v>
      </c>
      <c r="J102" s="1">
        <f>11149.34*12</f>
        <v>133792.08</v>
      </c>
      <c r="L102" s="1"/>
      <c r="N102" s="1"/>
      <c r="P102" s="1"/>
      <c r="R102" s="1"/>
      <c r="T102" s="1"/>
      <c r="V102" s="1"/>
      <c r="X102" s="1"/>
      <c r="Z102" s="1"/>
      <c r="AB102" s="1"/>
      <c r="AD102" s="1"/>
      <c r="AF102" s="1"/>
      <c r="AH102" s="1"/>
      <c r="AJ102" s="1"/>
      <c r="AL102" s="1"/>
      <c r="AN102" s="1"/>
      <c r="AP102" s="1"/>
      <c r="AR102" s="1"/>
      <c r="AT102" s="1"/>
      <c r="AV102" s="1"/>
      <c r="AX102" s="1"/>
      <c r="AZ102" s="1"/>
      <c r="BB102" s="1"/>
      <c r="BD102" s="1"/>
      <c r="BF102" s="1"/>
      <c r="BH102" s="1"/>
      <c r="BJ102" s="1"/>
      <c r="BL102" s="1"/>
      <c r="BN102" s="1"/>
      <c r="BP102" s="1"/>
      <c r="BR102" s="1"/>
      <c r="BT102" s="1"/>
      <c r="BV102" s="1"/>
      <c r="BX102" s="1"/>
      <c r="BZ102" s="1"/>
      <c r="CB102" s="1"/>
      <c r="CD102" s="1"/>
      <c r="CF102" s="1"/>
      <c r="CH102" s="1"/>
      <c r="CJ102" s="1"/>
      <c r="CL102" s="1"/>
      <c r="CN102" s="1"/>
      <c r="CP102" s="1"/>
      <c r="CR102" s="1"/>
      <c r="CT102" s="1"/>
      <c r="CV102" s="1"/>
      <c r="CX102" s="1"/>
      <c r="CZ102" s="1"/>
      <c r="DB102" s="1"/>
      <c r="DD102" s="1"/>
      <c r="DF102" s="1"/>
      <c r="DH102" s="1"/>
      <c r="DJ102" s="1"/>
      <c r="DL102" s="1"/>
      <c r="DN102" s="1"/>
      <c r="DP102" s="1"/>
      <c r="DR102" s="1"/>
      <c r="DT102" s="1"/>
      <c r="DV102" s="1"/>
    </row>
    <row r="103" ht="12.75" customHeight="1">
      <c r="A103" s="20" t="s">
        <v>281</v>
      </c>
      <c r="B103" s="20"/>
      <c r="C103" s="20"/>
      <c r="D103" s="1"/>
      <c r="H103" s="1"/>
      <c r="J103" s="1"/>
      <c r="L103" s="1">
        <f t="shared" ref="L103:L105" si="367">(($E122/1000)*$C2)*12</f>
        <v>435858.1594</v>
      </c>
      <c r="N103" s="1">
        <f t="shared" ref="N103:N104" si="368">(L103)</f>
        <v>435858.1594</v>
      </c>
      <c r="O103" s="1"/>
      <c r="P103" s="1">
        <f t="shared" ref="P103:P104" si="369">(N103)</f>
        <v>435858.1594</v>
      </c>
      <c r="Q103" s="1"/>
      <c r="R103" s="1">
        <f t="shared" ref="R103:R104" si="370">(P103)</f>
        <v>435858.1594</v>
      </c>
      <c r="S103" s="1"/>
      <c r="T103" s="1">
        <f t="shared" ref="T103:T104" si="371">(R103)</f>
        <v>435858.1594</v>
      </c>
      <c r="V103" s="1">
        <f>(($V$125/1000)*$V$4)*12</f>
        <v>596708.7448</v>
      </c>
      <c r="X103" s="1">
        <f t="shared" ref="X103:X104" si="372">(V103)</f>
        <v>596708.7448</v>
      </c>
      <c r="Z103" s="1">
        <f t="shared" ref="Z103:Z104" si="373">(X103)</f>
        <v>596708.7448</v>
      </c>
      <c r="AB103" s="1">
        <f t="shared" ref="AB103:AB104" si="374">(Z103)</f>
        <v>596708.7448</v>
      </c>
      <c r="AD103" s="1">
        <f t="shared" ref="AD103:AD104" si="375">(AB103)</f>
        <v>596708.7448</v>
      </c>
      <c r="AF103" s="1">
        <f>(AD103)</f>
        <v>596708.7448</v>
      </c>
      <c r="AH103" s="1">
        <f>(AF103)</f>
        <v>596708.7448</v>
      </c>
      <c r="AJ103" s="1">
        <f>(AH103)</f>
        <v>596708.7448</v>
      </c>
      <c r="AL103" s="1">
        <f>(AJ103)</f>
        <v>596708.7448</v>
      </c>
      <c r="AN103" s="1">
        <f>(AL103)</f>
        <v>596708.7448</v>
      </c>
      <c r="AP103" s="1">
        <f>(AN103)</f>
        <v>596708.7448</v>
      </c>
      <c r="AR103" s="1">
        <f>(AP103)</f>
        <v>596708.7448</v>
      </c>
      <c r="AT103" s="1">
        <f>(AR103)</f>
        <v>596708.7448</v>
      </c>
      <c r="AV103" s="1">
        <f>(AT103)</f>
        <v>596708.7448</v>
      </c>
      <c r="AX103" s="1">
        <f>(AV103)</f>
        <v>596708.7448</v>
      </c>
      <c r="AZ103" s="1">
        <f>(AX103)</f>
        <v>596708.7448</v>
      </c>
      <c r="BB103" s="1">
        <f>(AZ103)</f>
        <v>596708.7448</v>
      </c>
      <c r="BD103" s="1">
        <f>(BB103)</f>
        <v>596708.7448</v>
      </c>
      <c r="BF103" s="1">
        <f>(BD103)</f>
        <v>596708.7448</v>
      </c>
      <c r="BH103" s="1">
        <f>(BF103)</f>
        <v>596708.7448</v>
      </c>
      <c r="BJ103" s="1">
        <f>(BH103)</f>
        <v>596708.7448</v>
      </c>
      <c r="BL103" s="1">
        <f>(BJ103)</f>
        <v>596708.7448</v>
      </c>
      <c r="BN103" s="1">
        <f>(BL103)</f>
        <v>596708.7448</v>
      </c>
      <c r="BP103" s="1">
        <f>(BN103)</f>
        <v>596708.7448</v>
      </c>
      <c r="BR103" s="1">
        <f>(BP103)</f>
        <v>596708.7448</v>
      </c>
      <c r="BT103" s="1">
        <f>(BR103)</f>
        <v>596708.7448</v>
      </c>
      <c r="BV103" s="1">
        <f>(BT103)</f>
        <v>596708.7448</v>
      </c>
      <c r="BX103" s="1">
        <f>(BV103)</f>
        <v>596708.7448</v>
      </c>
      <c r="BZ103" s="1">
        <f>(BX103)</f>
        <v>596708.7448</v>
      </c>
      <c r="CB103" s="1">
        <f>(BZ103)</f>
        <v>596708.7448</v>
      </c>
      <c r="CD103" s="1">
        <f>(CB103)</f>
        <v>596708.7448</v>
      </c>
      <c r="CF103" s="1">
        <f>(CD103)</f>
        <v>596708.7448</v>
      </c>
      <c r="CH103" s="1">
        <f>(CF103)</f>
        <v>596708.7448</v>
      </c>
      <c r="CJ103" s="1">
        <f>(CH103)</f>
        <v>596708.7448</v>
      </c>
      <c r="CL103" s="1">
        <f>(CJ103)</f>
        <v>596708.7448</v>
      </c>
      <c r="CN103" s="1">
        <f>(CL103)</f>
        <v>596708.7448</v>
      </c>
      <c r="CP103" s="1"/>
      <c r="CR103" s="1"/>
      <c r="CT103" s="1"/>
      <c r="CV103" s="1"/>
      <c r="CX103" s="1"/>
      <c r="CZ103" s="1"/>
      <c r="DB103" s="1"/>
      <c r="DD103" s="1"/>
      <c r="DF103" s="1"/>
      <c r="DH103" s="1"/>
      <c r="DJ103" s="1"/>
      <c r="DL103" s="1"/>
      <c r="DN103" s="1"/>
      <c r="DP103" s="1"/>
      <c r="DR103" s="1"/>
      <c r="DT103" s="1"/>
      <c r="DV103" s="1"/>
    </row>
    <row r="104" ht="12.75" customHeight="1">
      <c r="A104" s="20" t="s">
        <v>290</v>
      </c>
      <c r="B104" s="20"/>
      <c r="C104" s="20"/>
      <c r="D104" s="1"/>
      <c r="H104" s="1"/>
      <c r="J104" s="1"/>
      <c r="L104" s="1">
        <f t="shared" si="367"/>
        <v>363215.1329</v>
      </c>
      <c r="N104" s="1">
        <f t="shared" si="368"/>
        <v>363215.1329</v>
      </c>
      <c r="P104" s="1">
        <f t="shared" si="369"/>
        <v>363215.1329</v>
      </c>
      <c r="R104" s="1">
        <f t="shared" si="370"/>
        <v>363215.1329</v>
      </c>
      <c r="T104" s="1">
        <f t="shared" si="371"/>
        <v>363215.1329</v>
      </c>
      <c r="V104" s="1">
        <f>(T104)</f>
        <v>363215.1329</v>
      </c>
      <c r="X104" s="1">
        <f t="shared" si="372"/>
        <v>363215.1329</v>
      </c>
      <c r="Z104" s="1">
        <f t="shared" si="373"/>
        <v>363215.1329</v>
      </c>
      <c r="AB104" s="1">
        <f t="shared" si="374"/>
        <v>363215.1329</v>
      </c>
      <c r="AD104" s="1">
        <f t="shared" si="375"/>
        <v>363215.1329</v>
      </c>
      <c r="AF104" s="1">
        <f>(('Income and Expenses No New'!$AE$135/1000)*'Income and Expenses No New'!$AG$2)*12</f>
        <v>607063.6017</v>
      </c>
      <c r="AH104" s="1">
        <f>(('Income and Expenses No New'!$AE$135/1000)*'Income and Expenses No New'!$AG$2)*12</f>
        <v>607063.6017</v>
      </c>
      <c r="AJ104" s="1">
        <f>(('Income and Expenses No New'!$AE$135/1000)*'Income and Expenses No New'!$AG$2)*12</f>
        <v>607063.6017</v>
      </c>
      <c r="AL104" s="1">
        <f>(('Income and Expenses No New'!$AE$135/1000)*'Income and Expenses No New'!$AG$2)*12</f>
        <v>607063.6017</v>
      </c>
      <c r="AN104" s="1">
        <f>(('Income and Expenses No New'!$AE$135/1000)*'Income and Expenses No New'!$AG$2)*12</f>
        <v>607063.6017</v>
      </c>
      <c r="AP104" s="1">
        <f>(('Income and Expenses No New'!$AE$135/1000)*'Income and Expenses No New'!$AG$2)*12</f>
        <v>607063.6017</v>
      </c>
      <c r="AR104" s="1">
        <f>(('Income and Expenses No New'!$AE$135/1000)*'Income and Expenses No New'!$AG$2)*12</f>
        <v>607063.6017</v>
      </c>
      <c r="AT104" s="1">
        <f>(('Income and Expenses No New'!$AE$135/1000)*'Income and Expenses No New'!$AG$2)*12</f>
        <v>607063.6017</v>
      </c>
      <c r="AV104" s="1">
        <f>(('Income and Expenses No New'!$AE$135/1000)*'Income and Expenses No New'!$AG$2)*12</f>
        <v>607063.6017</v>
      </c>
      <c r="AX104" s="1">
        <f>(('Income and Expenses No New'!$AE$135/1000)*'Income and Expenses No New'!$AG$2)*12</f>
        <v>607063.6017</v>
      </c>
      <c r="AZ104" s="1">
        <f>(('Income and Expenses No New'!$AE$135/1000)*'Income and Expenses No New'!$AG$2)*12</f>
        <v>607063.6017</v>
      </c>
      <c r="BB104" s="1">
        <f>(('Income and Expenses No New'!$AE$135/1000)*'Income and Expenses No New'!$AG$2)*12</f>
        <v>607063.6017</v>
      </c>
      <c r="BD104" s="1">
        <f>(('Income and Expenses No New'!$AE$135/1000)*'Income and Expenses No New'!$AG$2)*12</f>
        <v>607063.6017</v>
      </c>
      <c r="BF104" s="1">
        <f>(('Income and Expenses No New'!$AE$135/1000)*'Income and Expenses No New'!$AG$2)*12</f>
        <v>607063.6017</v>
      </c>
      <c r="BH104" s="1">
        <f>(('Income and Expenses No New'!$AE$135/1000)*'Income and Expenses No New'!$AG$2)*12</f>
        <v>607063.6017</v>
      </c>
      <c r="BJ104" s="1">
        <f>(('Income and Expenses No New'!$AE$135/1000)*'Income and Expenses No New'!$AG$2)*12</f>
        <v>607063.6017</v>
      </c>
      <c r="BL104" s="1">
        <f>(('Income and Expenses No New'!$AE$135/1000)*'Income and Expenses No New'!$AG$2)*12</f>
        <v>607063.6017</v>
      </c>
      <c r="BN104" s="1">
        <f>(('Income and Expenses No New'!$AE$135/1000)*'Income and Expenses No New'!$AG$2)*12</f>
        <v>607063.6017</v>
      </c>
      <c r="BP104" s="1">
        <f>(('Income and Expenses No New'!$AE$135/1000)*'Income and Expenses No New'!$AG$2)*12</f>
        <v>607063.6017</v>
      </c>
      <c r="BR104" s="1">
        <f>(('Income and Expenses No New'!$AE$135/1000)*'Income and Expenses No New'!$AG$2)*12</f>
        <v>607063.6017</v>
      </c>
      <c r="BT104" s="1">
        <f>(('Income and Expenses No New'!$AE$135/1000)*'Income and Expenses No New'!$AG$2)*12</f>
        <v>607063.6017</v>
      </c>
      <c r="BV104" s="1">
        <f>(('Income and Expenses No New'!$AE$135/1000)*'Income and Expenses No New'!$AG$2)*12</f>
        <v>607063.6017</v>
      </c>
      <c r="BX104" s="1">
        <f>(('Income and Expenses No New'!$AE$135/1000)*'Income and Expenses No New'!$AG$2)*12</f>
        <v>607063.6017</v>
      </c>
      <c r="BZ104" s="1">
        <f>(('Income and Expenses No New'!$AE$135/1000)*'Income and Expenses No New'!$AG$2)*12</f>
        <v>607063.6017</v>
      </c>
      <c r="CB104" s="1">
        <f>(('Income and Expenses No New'!$AE$135/1000)*'Income and Expenses No New'!$AG$2)*12</f>
        <v>607063.6017</v>
      </c>
      <c r="CD104" s="1">
        <f>(('Income and Expenses No New'!$AE$135/1000)*'Income and Expenses No New'!$AG$2)*12</f>
        <v>607063.6017</v>
      </c>
      <c r="CF104" s="1">
        <f>(('Income and Expenses No New'!$AE$135/1000)*'Income and Expenses No New'!$AG$2)*12</f>
        <v>607063.6017</v>
      </c>
      <c r="CH104" s="1">
        <f>(('Income and Expenses No New'!$AE$135/1000)*'Income and Expenses No New'!$AG$2)*12</f>
        <v>607063.6017</v>
      </c>
      <c r="CJ104" s="1">
        <f>(('Income and Expenses No New'!$AE$135/1000)*'Income and Expenses No New'!$AG$2)*12</f>
        <v>607063.6017</v>
      </c>
      <c r="CL104" s="1">
        <f>(('Income and Expenses No New'!$AE$135/1000)*'Income and Expenses No New'!$AG$2)*12</f>
        <v>607063.6017</v>
      </c>
      <c r="CN104" s="1">
        <f>(('Income and Expenses No New'!$AE$135/1000)*'Income and Expenses No New'!$AG$2)*12</f>
        <v>607063.6017</v>
      </c>
      <c r="CP104" s="1"/>
      <c r="CR104" s="1"/>
      <c r="CT104" s="1"/>
      <c r="CV104" s="1"/>
      <c r="CX104" s="1"/>
      <c r="CZ104" s="1"/>
      <c r="DB104" s="1"/>
      <c r="DD104" s="1"/>
      <c r="DF104" s="1"/>
      <c r="DH104" s="1"/>
      <c r="DJ104" s="1"/>
      <c r="DL104" s="1"/>
      <c r="DN104" s="1"/>
      <c r="DP104" s="1"/>
      <c r="DR104" s="1"/>
      <c r="DT104" s="1"/>
      <c r="DV104" s="1"/>
    </row>
    <row r="105" ht="12.75" customHeight="1">
      <c r="A105" s="20" t="s">
        <v>293</v>
      </c>
      <c r="B105" s="20"/>
      <c r="C105" s="20"/>
      <c r="D105" s="1"/>
      <c r="H105" s="1"/>
      <c r="J105" s="1"/>
      <c r="L105" s="1">
        <f t="shared" si="367"/>
        <v>121071.711</v>
      </c>
      <c r="N105" s="1">
        <f>(($E124/1000)*$C4)*12</f>
        <v>121071.711</v>
      </c>
      <c r="P105" s="1">
        <f>(($E124/1000)*$C4)*12</f>
        <v>121071.711</v>
      </c>
      <c r="R105" s="1">
        <f>(($E124/1000)*$C4)*12</f>
        <v>121071.711</v>
      </c>
      <c r="T105" s="1">
        <f>(($E124/1000)*$C4)*12</f>
        <v>121071.711</v>
      </c>
      <c r="V105" s="1">
        <f>(($E124/1000)*$C4)*12</f>
        <v>121071.711</v>
      </c>
      <c r="X105" s="1">
        <f>(($E124/1000)*$C4)*12</f>
        <v>121071.711</v>
      </c>
      <c r="Z105" s="1">
        <f>(($E124/1000)*$C4)*12</f>
        <v>121071.711</v>
      </c>
      <c r="AB105" s="1">
        <f>(($E124/1000)*$C4)*12</f>
        <v>121071.711</v>
      </c>
      <c r="AD105" s="1">
        <f>(($E124/1000)*$C4)*12</f>
        <v>121071.711</v>
      </c>
      <c r="AF105" s="1">
        <f>((AF149/1000)*Z5)*12</f>
        <v>154198.2248</v>
      </c>
      <c r="AH105" s="1">
        <f>(AF105)</f>
        <v>154198.2248</v>
      </c>
      <c r="AJ105" s="1">
        <f>(AH105)</f>
        <v>154198.2248</v>
      </c>
      <c r="AL105" s="1">
        <f>(AJ105)</f>
        <v>154198.2248</v>
      </c>
      <c r="AN105" s="1">
        <f>(AL105)</f>
        <v>154198.2248</v>
      </c>
      <c r="AP105" s="1">
        <f>(AN105)</f>
        <v>154198.2248</v>
      </c>
      <c r="AR105" s="1">
        <f>(AP105)</f>
        <v>154198.2248</v>
      </c>
      <c r="AT105" s="1">
        <f>(AR105)</f>
        <v>154198.2248</v>
      </c>
      <c r="AV105" s="1">
        <f>(AT105)</f>
        <v>154198.2248</v>
      </c>
      <c r="AX105" s="1">
        <f>(AV105)</f>
        <v>154198.2248</v>
      </c>
      <c r="AZ105" s="1">
        <f>(AX105)</f>
        <v>154198.2248</v>
      </c>
      <c r="BB105" s="1">
        <f>(AZ105)</f>
        <v>154198.2248</v>
      </c>
      <c r="BD105" s="1">
        <f>(BB105)</f>
        <v>154198.2248</v>
      </c>
      <c r="BF105" s="1">
        <f>(BD105)</f>
        <v>154198.2248</v>
      </c>
      <c r="BH105" s="1">
        <f>(BF105)</f>
        <v>154198.2248</v>
      </c>
      <c r="BJ105" s="1">
        <f>(BH105)</f>
        <v>154198.2248</v>
      </c>
      <c r="BL105" s="1">
        <f>(BJ105)</f>
        <v>154198.2248</v>
      </c>
      <c r="BN105" s="1">
        <f>(BL105)</f>
        <v>154198.2248</v>
      </c>
      <c r="BP105" s="1">
        <f>(BN105)</f>
        <v>154198.2248</v>
      </c>
      <c r="BR105" s="1">
        <f>(BP105)</f>
        <v>154198.2248</v>
      </c>
      <c r="BT105" s="1">
        <f>(BR105)</f>
        <v>154198.2248</v>
      </c>
      <c r="BV105" s="1">
        <f>(BT105)</f>
        <v>154198.2248</v>
      </c>
      <c r="BX105" s="1">
        <f>(BV105)</f>
        <v>154198.2248</v>
      </c>
      <c r="BZ105" s="1">
        <f>(BX105)</f>
        <v>154198.2248</v>
      </c>
      <c r="CB105" s="1">
        <f>(BZ105)</f>
        <v>154198.2248</v>
      </c>
      <c r="CD105" s="1">
        <f>(CB105)</f>
        <v>154198.2248</v>
      </c>
      <c r="CF105" s="1">
        <f>(CD105)</f>
        <v>154198.2248</v>
      </c>
      <c r="CH105" s="1">
        <f>(CF105)</f>
        <v>154198.2248</v>
      </c>
      <c r="CJ105" s="1">
        <f>(CH105)</f>
        <v>154198.2248</v>
      </c>
      <c r="CL105" s="1">
        <f>(CJ105)</f>
        <v>154198.2248</v>
      </c>
      <c r="CN105" s="1">
        <f>(CL105)</f>
        <v>154198.2248</v>
      </c>
      <c r="CP105" s="1">
        <f>(CN105)</f>
        <v>154198.2248</v>
      </c>
      <c r="CR105" s="1">
        <f>(CP105)</f>
        <v>154198.2248</v>
      </c>
      <c r="CT105" s="1">
        <f>(CR105)</f>
        <v>154198.2248</v>
      </c>
      <c r="CV105" s="1">
        <f>(CT105)</f>
        <v>154198.2248</v>
      </c>
      <c r="CX105" s="1">
        <f>(CV105)</f>
        <v>154198.2248</v>
      </c>
      <c r="CZ105" s="1">
        <f>(CX105)</f>
        <v>154198.2248</v>
      </c>
      <c r="DB105" s="1">
        <f>(CZ105)</f>
        <v>154198.2248</v>
      </c>
      <c r="DD105" s="1">
        <f>(DB105)</f>
        <v>154198.2248</v>
      </c>
      <c r="DF105" s="1">
        <f>(DD105)</f>
        <v>154198.2248</v>
      </c>
      <c r="DH105" s="1">
        <f>(DF105)</f>
        <v>154198.2248</v>
      </c>
      <c r="DJ105" s="1"/>
      <c r="DL105" s="1"/>
      <c r="DN105" s="1"/>
      <c r="DP105" s="1"/>
      <c r="DR105" s="1"/>
      <c r="DT105" s="1"/>
      <c r="DV105" s="1"/>
    </row>
    <row r="106" ht="12.75" customHeight="1">
      <c r="A106" s="20" t="s">
        <v>286</v>
      </c>
      <c r="B106" s="20"/>
      <c r="C106" s="20"/>
      <c r="D106" s="1"/>
      <c r="H106" s="1">
        <f>(H96-H102)</f>
        <v>206174.9168</v>
      </c>
      <c r="J106" s="1">
        <f>(J96-J102)</f>
        <v>207892.2323</v>
      </c>
      <c r="L106" s="1"/>
      <c r="N106" s="1"/>
      <c r="P106" s="1"/>
      <c r="R106" s="1"/>
      <c r="T106" s="1"/>
      <c r="V106" s="1"/>
      <c r="X106" s="1"/>
      <c r="Z106" s="1"/>
      <c r="AB106" s="1"/>
      <c r="AD106" s="1"/>
      <c r="AF106" s="1"/>
      <c r="AH106" s="1"/>
      <c r="AJ106" s="1"/>
      <c r="AL106" s="1"/>
      <c r="AN106" s="1"/>
      <c r="AP106" s="1"/>
      <c r="AR106" s="1"/>
      <c r="AT106" s="1"/>
      <c r="AV106" s="1"/>
      <c r="AX106" s="1"/>
      <c r="AZ106" s="1"/>
      <c r="BB106" s="1"/>
      <c r="BD106" s="1"/>
      <c r="BF106" s="1"/>
      <c r="BH106" s="1"/>
      <c r="BJ106" s="1"/>
      <c r="BL106" s="1"/>
      <c r="BN106" s="1"/>
      <c r="BP106" s="1"/>
      <c r="BR106" s="1"/>
      <c r="BT106" s="1"/>
      <c r="BV106" s="1"/>
      <c r="BX106" s="1"/>
      <c r="BZ106" s="1"/>
      <c r="CB106" s="1"/>
      <c r="CD106" s="1"/>
      <c r="CF106" s="1"/>
      <c r="CH106" s="1"/>
      <c r="CJ106" s="1"/>
      <c r="CL106" s="1"/>
      <c r="CN106" s="1"/>
      <c r="CP106" s="1"/>
      <c r="CR106" s="1"/>
      <c r="CT106" s="1"/>
      <c r="CV106" s="1"/>
      <c r="CX106" s="1"/>
      <c r="CZ106" s="1"/>
      <c r="DB106" s="1"/>
      <c r="DD106" s="1"/>
      <c r="DF106" s="1"/>
      <c r="DH106" s="1"/>
      <c r="DJ106" s="1"/>
      <c r="DL106" s="1"/>
      <c r="DN106" s="1"/>
      <c r="DP106" s="1"/>
      <c r="DR106" s="1"/>
      <c r="DT106" s="1"/>
      <c r="DV106" s="1"/>
    </row>
    <row r="107" ht="12.75" customHeight="1">
      <c r="A107" s="20" t="s">
        <v>289</v>
      </c>
      <c r="B107" s="20"/>
      <c r="C107" s="20"/>
      <c r="D107" s="1"/>
      <c r="H107" s="1"/>
      <c r="J107" s="1"/>
      <c r="L107" s="1"/>
      <c r="N107" s="1"/>
      <c r="P107" s="1"/>
      <c r="R107" s="1"/>
      <c r="T107" s="1"/>
      <c r="V107" s="1"/>
      <c r="X107" s="1"/>
      <c r="Z107" s="1"/>
      <c r="AB107" s="1"/>
      <c r="AD107" s="1"/>
      <c r="AF107" s="1"/>
      <c r="AH107" s="1"/>
      <c r="AJ107" s="1"/>
      <c r="AL107" s="1"/>
      <c r="AN107" s="1"/>
      <c r="AP107" s="1"/>
      <c r="AR107" s="1"/>
      <c r="AT107" s="1"/>
      <c r="AV107" s="1"/>
      <c r="AX107" s="1">
        <f>($AW$6/40)</f>
        <v>125000</v>
      </c>
      <c r="AY107" s="1"/>
      <c r="AZ107" s="1">
        <f>($AW$6/40)</f>
        <v>125000</v>
      </c>
      <c r="BB107" s="1">
        <f>($AW$6/40)</f>
        <v>125000</v>
      </c>
      <c r="BD107" s="1">
        <f>($AW$6/40)</f>
        <v>125000</v>
      </c>
      <c r="BF107" s="1">
        <f>($AW$6/40)</f>
        <v>125000</v>
      </c>
      <c r="BH107" s="1">
        <f>($AW$6/40)</f>
        <v>125000</v>
      </c>
      <c r="BJ107" s="1">
        <f>($AW$6/40)</f>
        <v>125000</v>
      </c>
      <c r="BL107" s="1">
        <f>($AW$6/40)</f>
        <v>125000</v>
      </c>
      <c r="BN107" s="1">
        <f>($AW$6/40)</f>
        <v>125000</v>
      </c>
      <c r="BP107" s="1">
        <f>($AW$6/40)</f>
        <v>125000</v>
      </c>
      <c r="BR107" s="1">
        <f>($AW$6/40)</f>
        <v>125000</v>
      </c>
      <c r="BT107" s="1">
        <f>($AW$6/40)</f>
        <v>125000</v>
      </c>
      <c r="BV107" s="1">
        <f>($AW$6/40)</f>
        <v>125000</v>
      </c>
      <c r="BX107" s="1">
        <f>($AW$6/40)</f>
        <v>125000</v>
      </c>
      <c r="BZ107" s="1">
        <f>($AW$6/40)</f>
        <v>125000</v>
      </c>
      <c r="CB107" s="1">
        <f>($AW$6/40)</f>
        <v>125000</v>
      </c>
      <c r="CD107" s="1">
        <f>($AW$6/40)</f>
        <v>125000</v>
      </c>
      <c r="CF107" s="1">
        <f>($AW$6/40)</f>
        <v>125000</v>
      </c>
      <c r="CH107" s="1">
        <f>($AW$6/40)</f>
        <v>125000</v>
      </c>
      <c r="CJ107" s="1">
        <f>($AW$6/40)</f>
        <v>125000</v>
      </c>
      <c r="CL107" s="1">
        <f>($AW$6/40)</f>
        <v>125000</v>
      </c>
      <c r="CN107" s="1">
        <f>($AW$6/40)</f>
        <v>125000</v>
      </c>
      <c r="CP107" s="1">
        <f>($AW$6/40)</f>
        <v>125000</v>
      </c>
      <c r="CR107" s="1">
        <f>($AW$6/40)</f>
        <v>125000</v>
      </c>
      <c r="CT107" s="1">
        <f>($AW$6/40)</f>
        <v>125000</v>
      </c>
      <c r="CV107" s="1">
        <f>($AW$6/40)</f>
        <v>125000</v>
      </c>
      <c r="CX107" s="1">
        <f>($AW$6/40)</f>
        <v>125000</v>
      </c>
      <c r="CZ107" s="1">
        <f>($AW$6/40)</f>
        <v>125000</v>
      </c>
      <c r="DB107" s="1">
        <f>($AW$6/40)</f>
        <v>125000</v>
      </c>
      <c r="DD107" s="1">
        <f>($AW$6/40)</f>
        <v>125000</v>
      </c>
      <c r="DF107" s="1">
        <f>($AW$6/40)</f>
        <v>125000</v>
      </c>
      <c r="DH107" s="1">
        <f>($AW$6/40)</f>
        <v>125000</v>
      </c>
      <c r="DJ107" s="1">
        <f>($AW$6/40)</f>
        <v>125000</v>
      </c>
      <c r="DL107" s="1">
        <f>($AW$6/40)</f>
        <v>125000</v>
      </c>
      <c r="DN107" s="1">
        <f>($AW$6/40)</f>
        <v>125000</v>
      </c>
      <c r="DP107" s="1">
        <f>($AW$6/40)</f>
        <v>125000</v>
      </c>
      <c r="DR107" s="1">
        <f>($AW$6/40)</f>
        <v>125000</v>
      </c>
      <c r="DT107" s="1">
        <f>($AW$6/40)</f>
        <v>125000</v>
      </c>
      <c r="DV107" s="1">
        <f>($AW$6/40)</f>
        <v>125000</v>
      </c>
    </row>
    <row r="108" ht="12.75" customHeight="1">
      <c r="A108" s="20"/>
      <c r="B108" s="20"/>
      <c r="C108" s="20"/>
      <c r="D108" s="20"/>
      <c r="AA108" s="20"/>
    </row>
    <row r="109" ht="12.75" customHeight="1">
      <c r="A109" s="20"/>
      <c r="B109" s="20"/>
      <c r="C109" s="20"/>
      <c r="D109" s="20"/>
      <c r="Z109" s="20"/>
    </row>
    <row r="110" ht="12.75" customHeight="1">
      <c r="A110" s="3" t="s">
        <v>296</v>
      </c>
      <c r="C110" s="20"/>
      <c r="D110" s="20"/>
      <c r="E110" s="1"/>
      <c r="H110" s="1"/>
      <c r="J110" s="1"/>
      <c r="L110" s="1"/>
      <c r="N110" s="1"/>
      <c r="P110" s="1"/>
      <c r="R110" s="1"/>
      <c r="T110" s="1"/>
      <c r="V110" s="1"/>
      <c r="X110" s="1"/>
      <c r="Z110" s="1"/>
      <c r="AB110" s="1"/>
      <c r="AD110" s="1"/>
      <c r="AF110" s="1"/>
      <c r="AH110" s="1"/>
      <c r="AJ110" s="1"/>
      <c r="AL110" s="1"/>
      <c r="AN110" s="1"/>
      <c r="AP110" s="1"/>
      <c r="AR110" s="1"/>
      <c r="AT110" s="1"/>
      <c r="AV110" s="1"/>
      <c r="AX110" s="1"/>
      <c r="AZ110" s="1"/>
      <c r="BB110" s="1"/>
      <c r="BD110" s="1"/>
      <c r="BF110" s="1"/>
      <c r="BH110" s="1"/>
      <c r="BJ110" s="1"/>
      <c r="BL110" s="1"/>
      <c r="BN110" s="1"/>
      <c r="BP110" s="1"/>
      <c r="BR110" s="1"/>
      <c r="BT110" s="1"/>
      <c r="BV110" s="1"/>
      <c r="BX110" s="1"/>
      <c r="BZ110" s="1"/>
      <c r="CB110" s="1"/>
      <c r="CD110" s="1"/>
      <c r="CF110" s="1"/>
      <c r="CH110" s="1"/>
      <c r="CJ110" s="1"/>
      <c r="CL110" s="1"/>
      <c r="CN110" s="1"/>
      <c r="CP110" s="1"/>
      <c r="CR110" s="1"/>
      <c r="CT110" s="1"/>
      <c r="CV110" s="1"/>
      <c r="CX110" s="1"/>
      <c r="CZ110" s="1"/>
      <c r="DB110" s="1"/>
      <c r="DD110" s="1"/>
      <c r="DF110" s="1"/>
      <c r="DH110" s="1"/>
      <c r="DJ110" s="1"/>
      <c r="DL110" s="1"/>
      <c r="DN110" s="1"/>
      <c r="DP110" s="1"/>
      <c r="DR110" s="1"/>
      <c r="DT110" s="1"/>
      <c r="DV110" s="1"/>
    </row>
    <row r="111" ht="12.75" customHeight="1">
      <c r="A111" s="20" t="s">
        <v>292</v>
      </c>
      <c r="C111" s="20"/>
      <c r="D111" s="20"/>
      <c r="E111" s="1"/>
      <c r="H111" s="1">
        <v>251000.0</v>
      </c>
      <c r="J111" s="1">
        <f>(H116)</f>
        <v>190427.5803</v>
      </c>
      <c r="L111" s="1">
        <f>(J116)</f>
        <v>130201.3523</v>
      </c>
      <c r="N111" s="1">
        <f>(L116)</f>
        <v>76885.81004</v>
      </c>
      <c r="P111" s="1">
        <f>(N116)</f>
        <v>37148.79695</v>
      </c>
      <c r="R111" s="1">
        <f>(P116)</f>
        <v>-3384.216401</v>
      </c>
      <c r="T111" s="1">
        <f>(R116)</f>
        <v>-45651.59002</v>
      </c>
      <c r="V111" s="1">
        <f>(T116)</f>
        <v>-312461.5111</v>
      </c>
      <c r="X111" s="1">
        <f>(V116)</f>
        <v>-534744.9906</v>
      </c>
      <c r="Z111" s="1">
        <f>(X116)</f>
        <v>-828674.8597</v>
      </c>
      <c r="AB111" s="1">
        <f>(Z116)</f>
        <v>-1479251.766</v>
      </c>
      <c r="AD111" s="1">
        <f>(AB116)</f>
        <v>-1619696.171</v>
      </c>
      <c r="AF111" s="1">
        <f>(AD116)</f>
        <v>-1772285.344</v>
      </c>
      <c r="AH111" s="1">
        <f>(AF116)</f>
        <v>-1929925.36</v>
      </c>
      <c r="AJ111" s="1">
        <f>(AH116)</f>
        <v>-2088679.096</v>
      </c>
      <c r="AL111" s="1">
        <f>(AJ116)</f>
        <v>-2183068.227</v>
      </c>
      <c r="AN111" s="1">
        <f>(AL116)</f>
        <v>-2332088.221</v>
      </c>
      <c r="AP111" s="1">
        <f>(AN116)</f>
        <v>-2489629.335</v>
      </c>
      <c r="AR111" s="1">
        <f>(AP116)</f>
        <v>-2544876.611</v>
      </c>
      <c r="AT111" s="1">
        <f>(AR116)</f>
        <v>-2610590.872</v>
      </c>
      <c r="AV111" s="1">
        <f>(AT116)</f>
        <v>-2668070.719</v>
      </c>
      <c r="AX111" s="1">
        <f>(AV116)</f>
        <v>-2748111.523</v>
      </c>
      <c r="AZ111" s="1">
        <f>(AX116)</f>
        <v>-2947271.423</v>
      </c>
      <c r="BB111" s="1">
        <f>(AZ116)</f>
        <v>-3008242.32</v>
      </c>
      <c r="BD111" s="1">
        <f>(BB116)</f>
        <v>-3137642.876</v>
      </c>
      <c r="BF111" s="1">
        <f>(BD116)</f>
        <v>-3259089.503</v>
      </c>
      <c r="BH111" s="1">
        <f>(BF116)</f>
        <v>-3379881.362</v>
      </c>
      <c r="BJ111" s="1">
        <f>(BH116)</f>
        <v>-3503088.359</v>
      </c>
      <c r="BL111" s="1">
        <f>(BJ116)</f>
        <v>-3647585.135</v>
      </c>
      <c r="BN111" s="1">
        <f>(BL116)</f>
        <v>-3775770.067</v>
      </c>
      <c r="BP111" s="1">
        <f>(BN116)</f>
        <v>-3739624.258</v>
      </c>
      <c r="BR111" s="1">
        <f>(BP116)</f>
        <v>-3702755.532</v>
      </c>
      <c r="BT111" s="1">
        <f>(BR116)</f>
        <v>-3665149.432</v>
      </c>
      <c r="BV111" s="1">
        <f>(BT116)</f>
        <v>-3626791.21</v>
      </c>
      <c r="BX111" s="1">
        <f>(BV116)</f>
        <v>-3587665.824</v>
      </c>
      <c r="BZ111" s="1">
        <f>(BX116)</f>
        <v>-3547757.929</v>
      </c>
      <c r="CB111" s="1">
        <f>(BZ116)</f>
        <v>-3507051.877</v>
      </c>
      <c r="CD111" s="1">
        <f>(CB116)</f>
        <v>-3465531.704</v>
      </c>
      <c r="CF111" s="1">
        <f>(CD116)</f>
        <v>-3423181.127</v>
      </c>
      <c r="CH111" s="1">
        <f>(CF116)</f>
        <v>-3379983.539</v>
      </c>
      <c r="CJ111" s="1">
        <f>(CH116)</f>
        <v>-3335921.999</v>
      </c>
      <c r="CL111" s="1">
        <f>(CJ116)</f>
        <v>-3290979.229</v>
      </c>
      <c r="CN111" s="1">
        <f>(CL116)</f>
        <v>-3245137.602</v>
      </c>
      <c r="CP111" s="1">
        <f>(CN116)</f>
        <v>-3198379.144</v>
      </c>
      <c r="CR111" s="1">
        <f>(CP116)</f>
        <v>-3150685.516</v>
      </c>
      <c r="CT111" s="1">
        <f>(CR116)</f>
        <v>-3102038.016</v>
      </c>
      <c r="CV111" s="1">
        <f>(CT116)</f>
        <v>-3052417.565</v>
      </c>
      <c r="CX111" s="1">
        <f>(CV116)</f>
        <v>-3001804.706</v>
      </c>
      <c r="CZ111" s="1">
        <f>(CX116)</f>
        <v>-2950179.589</v>
      </c>
      <c r="DB111" s="1">
        <f>(CZ116)</f>
        <v>-2897521.97</v>
      </c>
      <c r="DD111" s="1">
        <f>(DB116)</f>
        <v>-2843811.199</v>
      </c>
      <c r="DF111" s="1">
        <f>(DD116)</f>
        <v>-2789026.212</v>
      </c>
      <c r="DH111" s="1">
        <f>(DF116)</f>
        <v>-2733145.526</v>
      </c>
      <c r="DJ111" s="1">
        <f>(DH116)</f>
        <v>-2676147.225</v>
      </c>
      <c r="DL111" s="1">
        <f>(DJ116)</f>
        <v>-2618008.959</v>
      </c>
      <c r="DN111" s="1">
        <f>(DL116)</f>
        <v>-2558707.928</v>
      </c>
      <c r="DP111" s="1">
        <f>(DN116)</f>
        <v>-2498220.876</v>
      </c>
      <c r="DR111" s="1">
        <f>(DP116)</f>
        <v>-2436524.082</v>
      </c>
      <c r="DT111" s="1">
        <f>(DR116)</f>
        <v>-2373593.353</v>
      </c>
      <c r="DV111" s="1">
        <f>(DT116)</f>
        <v>-2309404.01</v>
      </c>
    </row>
    <row r="112" ht="12.75" customHeight="1">
      <c r="A112" s="20" t="s">
        <v>294</v>
      </c>
      <c r="C112" s="20"/>
      <c r="D112" s="20"/>
      <c r="E112" s="1"/>
      <c r="H112" s="1">
        <f>(H95)</f>
        <v>17309.58034</v>
      </c>
      <c r="J112" s="1">
        <f>(J95)</f>
        <v>17655.77194</v>
      </c>
      <c r="L112" s="1">
        <f>(L95)</f>
        <v>21176.45776</v>
      </c>
      <c r="N112" s="1">
        <f>(N95)</f>
        <v>21599.98691</v>
      </c>
      <c r="P112" s="1">
        <f>(P95)</f>
        <v>22031.98665</v>
      </c>
      <c r="R112" s="1">
        <f>(R95)</f>
        <v>22472.62638</v>
      </c>
      <c r="T112" s="1">
        <f>(T95)</f>
        <v>22922.07891</v>
      </c>
      <c r="V112" s="1">
        <f>(V95)</f>
        <v>23380.52049</v>
      </c>
      <c r="X112" s="1">
        <f>(X95)</f>
        <v>23848.1309</v>
      </c>
      <c r="Z112" s="1">
        <f>(Z95)</f>
        <v>24325.09352</v>
      </c>
      <c r="AB112" s="1">
        <f>(AB95)</f>
        <v>24811.59539</v>
      </c>
      <c r="AD112" s="1">
        <f>(AD95)</f>
        <v>25307.8273</v>
      </c>
      <c r="AF112" s="1">
        <f>(AF95)</f>
        <v>25813.98384</v>
      </c>
      <c r="AH112" s="1">
        <f>(AH95)</f>
        <v>26330.26352</v>
      </c>
      <c r="AJ112" s="1">
        <f>(AJ95)</f>
        <v>26856.86879</v>
      </c>
      <c r="AL112" s="1">
        <f>(AL95)</f>
        <v>27394.00616</v>
      </c>
      <c r="AN112" s="1">
        <f>(AN95)</f>
        <v>27941.88629</v>
      </c>
      <c r="AP112" s="1">
        <f>(AP95)</f>
        <v>28500.72401</v>
      </c>
      <c r="AR112" s="1">
        <f>(AR95)</f>
        <v>29070.73849</v>
      </c>
      <c r="AT112" s="1">
        <f>(AT95)</f>
        <v>29652.15326</v>
      </c>
      <c r="AV112" s="1">
        <f>(AV95)</f>
        <v>30245.19633</v>
      </c>
      <c r="AX112" s="1">
        <f>(AX95)</f>
        <v>30850.10026</v>
      </c>
      <c r="AZ112" s="1">
        <f>(AZ95)</f>
        <v>31467.10226</v>
      </c>
      <c r="BB112" s="1">
        <f>(BB95)</f>
        <v>32096.44431</v>
      </c>
      <c r="BD112" s="1">
        <f>(BD95)</f>
        <v>32738.37319</v>
      </c>
      <c r="BF112" s="1">
        <f>(BF95)</f>
        <v>33393.14066</v>
      </c>
      <c r="BH112" s="1">
        <f>(BH95)</f>
        <v>34061.00347</v>
      </c>
      <c r="BJ112" s="1">
        <f>(BJ95)</f>
        <v>34742.22354</v>
      </c>
      <c r="BL112" s="1">
        <f>(BL95)</f>
        <v>35437.06801</v>
      </c>
      <c r="BN112" s="1">
        <f>(BN95)</f>
        <v>36145.80937</v>
      </c>
      <c r="BP112" s="1">
        <f>(BP95)</f>
        <v>36868.72556</v>
      </c>
      <c r="BR112" s="1">
        <f>(BR95)</f>
        <v>37606.10007</v>
      </c>
      <c r="BT112" s="1">
        <f>(BT95)</f>
        <v>38358.22207</v>
      </c>
      <c r="BV112" s="1">
        <f>(BV95)</f>
        <v>39125.38651</v>
      </c>
      <c r="BX112" s="1">
        <f>(BX95)</f>
        <v>39907.89424</v>
      </c>
      <c r="BZ112" s="1">
        <f>(BZ95)</f>
        <v>40706.05213</v>
      </c>
      <c r="CB112" s="1">
        <f>(CB95)</f>
        <v>41520.17317</v>
      </c>
      <c r="CD112" s="1">
        <f>(CD95)</f>
        <v>42350.57663</v>
      </c>
      <c r="CF112" s="1">
        <f>(CF95)</f>
        <v>43197.58816</v>
      </c>
      <c r="CH112" s="1">
        <f>(CH95)</f>
        <v>44061.53993</v>
      </c>
      <c r="CJ112" s="1">
        <f>(CJ95)</f>
        <v>44942.77073</v>
      </c>
      <c r="CL112" s="1">
        <f>(CL95)</f>
        <v>45841.62614</v>
      </c>
      <c r="CN112" s="1">
        <f>(CN95)</f>
        <v>46758.45866</v>
      </c>
      <c r="CP112" s="1">
        <f>(CP95)</f>
        <v>47693.62784</v>
      </c>
      <c r="CR112" s="1">
        <f>(CR95)</f>
        <v>48647.50039</v>
      </c>
      <c r="CT112" s="1">
        <f>(CT95)</f>
        <v>49620.4504</v>
      </c>
      <c r="CV112" s="1">
        <f>(CV95)</f>
        <v>50612.85941</v>
      </c>
      <c r="CX112" s="1">
        <f>(CX95)</f>
        <v>51625.1166</v>
      </c>
      <c r="CZ112" s="1">
        <f>(CZ95)</f>
        <v>52657.61893</v>
      </c>
      <c r="DB112" s="1">
        <f>(DB95)</f>
        <v>53710.77131</v>
      </c>
      <c r="DD112" s="1">
        <f>(DD95)</f>
        <v>54784.98673</v>
      </c>
      <c r="DF112" s="1">
        <f>(DF95)</f>
        <v>55880.68647</v>
      </c>
      <c r="DH112" s="1">
        <f>(DH95)</f>
        <v>56998.3002</v>
      </c>
      <c r="DJ112" s="1">
        <f>(DJ95)</f>
        <v>58138.2662</v>
      </c>
      <c r="DL112" s="1">
        <f>(DL95)</f>
        <v>59301.03153</v>
      </c>
      <c r="DN112" s="1">
        <f>(DN95)</f>
        <v>60487.05216</v>
      </c>
      <c r="DP112" s="1">
        <f>(DP95)</f>
        <v>61696.7932</v>
      </c>
      <c r="DR112" s="1">
        <f>(DR95)</f>
        <v>62930.72906</v>
      </c>
      <c r="DT112" s="1">
        <f>(DT95)</f>
        <v>64189.34364</v>
      </c>
      <c r="DV112" s="1">
        <f>(DV95)</f>
        <v>65473.13052</v>
      </c>
    </row>
    <row r="113" ht="12.75" customHeight="1">
      <c r="A113" s="20" t="s">
        <v>297</v>
      </c>
      <c r="C113" s="20"/>
      <c r="D113" s="20"/>
      <c r="E113" s="1"/>
      <c r="H113" s="1">
        <f>(H112+H111)</f>
        <v>268309.5803</v>
      </c>
      <c r="J113" s="1">
        <f>(J112+J111)</f>
        <v>208083.3523</v>
      </c>
      <c r="L113" s="1">
        <f>(L112+L111)</f>
        <v>151377.81</v>
      </c>
      <c r="N113" s="1">
        <f>(N112+N111)</f>
        <v>98485.79695</v>
      </c>
      <c r="P113" s="1">
        <f>(P112+P111)</f>
        <v>59180.7836</v>
      </c>
      <c r="R113" s="1">
        <f>(R112+R111)</f>
        <v>19088.40998</v>
      </c>
      <c r="T113" s="1">
        <f>(T112+T111)</f>
        <v>-22729.51111</v>
      </c>
      <c r="V113" s="1">
        <f>(V112+V111)</f>
        <v>-289080.9906</v>
      </c>
      <c r="X113" s="1">
        <f>(X112+X111)</f>
        <v>-510896.8597</v>
      </c>
      <c r="Z113" s="1">
        <f>(Z112+Z111)</f>
        <v>-804349.7662</v>
      </c>
      <c r="AB113" s="1">
        <f>(AB112+AB111)</f>
        <v>-1454440.171</v>
      </c>
      <c r="AD113" s="1">
        <f>(AD112+AD111)</f>
        <v>-1594388.344</v>
      </c>
      <c r="AF113" s="1">
        <f>(AF112+AF111)</f>
        <v>-1746471.36</v>
      </c>
      <c r="AH113" s="1">
        <f>(AH112+AH111)</f>
        <v>-1903595.096</v>
      </c>
      <c r="AJ113" s="1">
        <f>(AJ112+AJ111)</f>
        <v>-2061822.227</v>
      </c>
      <c r="AL113" s="1">
        <f>(AL112+AL111)</f>
        <v>-2155674.221</v>
      </c>
      <c r="AN113" s="1">
        <f>(AN112+AN111)</f>
        <v>-2304146.335</v>
      </c>
      <c r="AP113" s="1">
        <f>(AP112+AP111)</f>
        <v>-2461128.611</v>
      </c>
      <c r="AR113" s="1">
        <f>(AR112+AR111)</f>
        <v>-2515805.872</v>
      </c>
      <c r="AT113" s="1">
        <f>(AT112+AT111)</f>
        <v>-2580938.719</v>
      </c>
      <c r="AV113" s="1">
        <f>(AV112+AV111)</f>
        <v>-2637825.523</v>
      </c>
      <c r="AX113" s="1">
        <f>(AX112+AX111)</f>
        <v>-2717261.423</v>
      </c>
      <c r="AZ113" s="1">
        <f>(AZ112+AZ111)</f>
        <v>-2915804.32</v>
      </c>
      <c r="BB113" s="1">
        <f>(BB112+BB111)</f>
        <v>-2976145.876</v>
      </c>
      <c r="BD113" s="1">
        <f>(BD112+BD111)</f>
        <v>-3104904.503</v>
      </c>
      <c r="BF113" s="1">
        <f>(BF112+BF111)</f>
        <v>-3225696.362</v>
      </c>
      <c r="BH113" s="1">
        <f>(BH112+BH111)</f>
        <v>-3345820.359</v>
      </c>
      <c r="BJ113" s="1">
        <f>(BJ112+BJ111)</f>
        <v>-3468346.135</v>
      </c>
      <c r="BL113" s="1">
        <f>(BL112+BL111)</f>
        <v>-3612148.067</v>
      </c>
      <c r="BN113" s="1">
        <f>(BN112+BN111)</f>
        <v>-3739624.258</v>
      </c>
      <c r="BP113" s="1">
        <f>(BP112+BP111)</f>
        <v>-3702755.532</v>
      </c>
      <c r="BR113" s="1">
        <f>(BR112+BR111)</f>
        <v>-3665149.432</v>
      </c>
      <c r="BT113" s="1">
        <f>(BT112+BT111)</f>
        <v>-3626791.21</v>
      </c>
      <c r="BV113" s="1">
        <f>(BV112+BV111)</f>
        <v>-3587665.824</v>
      </c>
      <c r="BX113" s="1">
        <f>(BX112+BX111)</f>
        <v>-3547757.929</v>
      </c>
      <c r="BZ113" s="1">
        <f>(BZ112+BZ111)</f>
        <v>-3507051.877</v>
      </c>
      <c r="CB113" s="1">
        <f>(CB112+CB111)</f>
        <v>-3465531.704</v>
      </c>
      <c r="CD113" s="1">
        <f>(CD112+CD111)</f>
        <v>-3423181.127</v>
      </c>
      <c r="CF113" s="1">
        <f>(CF112+CF111)</f>
        <v>-3379983.539</v>
      </c>
      <c r="CH113" s="1">
        <f>(CH112+CH111)</f>
        <v>-3335921.999</v>
      </c>
      <c r="CJ113" s="1">
        <f>(CJ112+CJ111)</f>
        <v>-3290979.229</v>
      </c>
      <c r="CL113" s="1">
        <f>(CL112+CL111)</f>
        <v>-3245137.602</v>
      </c>
      <c r="CN113" s="1">
        <f>(CN112+CN111)</f>
        <v>-3198379.144</v>
      </c>
      <c r="CP113" s="1">
        <f>(CP112+CP111)</f>
        <v>-3150685.516</v>
      </c>
      <c r="CR113" s="1">
        <f>(CR112+CR111)</f>
        <v>-3102038.016</v>
      </c>
      <c r="CT113" s="1">
        <f>(CT112+CT111)</f>
        <v>-3052417.565</v>
      </c>
      <c r="CV113" s="1">
        <f>(CV112+CV111)</f>
        <v>-3001804.706</v>
      </c>
      <c r="CX113" s="1">
        <f>(CX112+CX111)</f>
        <v>-2950179.589</v>
      </c>
      <c r="CZ113" s="1">
        <f>(CZ112+CZ111)</f>
        <v>-2897521.97</v>
      </c>
      <c r="DB113" s="1">
        <f>(DB112+DB111)</f>
        <v>-2843811.199</v>
      </c>
      <c r="DD113" s="1">
        <f>(DD112+DD111)</f>
        <v>-2789026.212</v>
      </c>
      <c r="DF113" s="1">
        <f>(DF112+DF111)</f>
        <v>-2733145.526</v>
      </c>
      <c r="DH113" s="1">
        <f>(DH112+DH111)</f>
        <v>-2676147.225</v>
      </c>
      <c r="DJ113" s="1">
        <f>(DJ112+DJ111)</f>
        <v>-2618008.959</v>
      </c>
      <c r="DL113" s="1">
        <f>(DL112+DL111)</f>
        <v>-2558707.928</v>
      </c>
      <c r="DN113" s="1">
        <f>(DN112+DN111)</f>
        <v>-2498220.876</v>
      </c>
      <c r="DP113" s="1">
        <f>(DP112+DP111)</f>
        <v>-2436524.082</v>
      </c>
      <c r="DR113" s="1">
        <f>(DR112+DR111)</f>
        <v>-2373593.353</v>
      </c>
      <c r="DT113" s="1">
        <f>(DT112+DT111)</f>
        <v>-2309404.01</v>
      </c>
      <c r="DV113" s="1">
        <f>(DV112+DV111)</f>
        <v>-2243930.879</v>
      </c>
    </row>
    <row r="114" ht="12.75" customHeight="1">
      <c r="A114" s="20" t="s">
        <v>299</v>
      </c>
      <c r="C114" s="20"/>
      <c r="D114" s="20"/>
      <c r="E114" s="1"/>
      <c r="H114" s="1">
        <f>(284025-500-205643)</f>
        <v>77882</v>
      </c>
      <c r="J114" s="1">
        <f>(284248-209756)</f>
        <v>74492</v>
      </c>
      <c r="L114" s="1">
        <f>(95490-29417-4736)</f>
        <v>61337</v>
      </c>
      <c r="N114" s="1">
        <f>(67395-4830)</f>
        <v>62565</v>
      </c>
      <c r="P114">
        <f>111367-38256</f>
        <v>73111</v>
      </c>
      <c r="R114" s="1">
        <v>64740.0</v>
      </c>
      <c r="T114" s="1">
        <f>389237-99505</f>
        <v>289732</v>
      </c>
      <c r="V114" s="1">
        <f>737822-492158</f>
        <v>245664</v>
      </c>
      <c r="X114" s="1">
        <f>430714-112936</f>
        <v>317778</v>
      </c>
      <c r="Z114" s="1">
        <f>790097-115195</f>
        <v>674902</v>
      </c>
      <c r="AB114" s="1">
        <v>165256.0</v>
      </c>
      <c r="AD114" s="1">
        <f>477519-299622</f>
        <v>177897</v>
      </c>
      <c r="AF114" s="1">
        <f>489069-305615</f>
        <v>183454</v>
      </c>
      <c r="AH114" s="1">
        <f>496811-311727</f>
        <v>185084</v>
      </c>
      <c r="AJ114" s="1">
        <f>164559-37307-6006</f>
        <v>121246</v>
      </c>
      <c r="AL114" s="1">
        <v>176414.0</v>
      </c>
      <c r="AN114" s="1">
        <f>360149-174666</f>
        <v>185483</v>
      </c>
      <c r="AP114" s="1">
        <v>176712.0</v>
      </c>
      <c r="AR114" s="1">
        <v>83748.0</v>
      </c>
      <c r="AT114" s="1">
        <v>94785.0</v>
      </c>
      <c r="AV114" s="1">
        <v>87132.0</v>
      </c>
      <c r="AX114" s="1">
        <v>110286.0</v>
      </c>
      <c r="AZ114" s="1">
        <f>852390-622380</f>
        <v>230010</v>
      </c>
      <c r="BB114" s="1">
        <v>92438.0</v>
      </c>
      <c r="BD114" s="1">
        <v>161497.0</v>
      </c>
      <c r="BF114" s="1">
        <v>154185.0</v>
      </c>
      <c r="BH114" s="1">
        <f>212200-47315-7617</f>
        <v>157268</v>
      </c>
      <c r="BJ114" s="1">
        <f>187008-7769</f>
        <v>179239</v>
      </c>
      <c r="BL114" s="1">
        <v>163622.0</v>
      </c>
      <c r="BN114" s="1"/>
      <c r="BP114" s="1"/>
      <c r="BR114" s="1"/>
      <c r="BT114" s="1"/>
      <c r="BV114" s="1"/>
      <c r="BX114" s="1"/>
      <c r="BZ114" s="1"/>
      <c r="CB114" s="1"/>
      <c r="CD114" s="1"/>
      <c r="CF114" s="1"/>
      <c r="CH114" s="1"/>
      <c r="CJ114" s="1"/>
      <c r="CL114" s="1"/>
      <c r="CN114" s="1"/>
      <c r="CP114" s="1"/>
      <c r="CR114" s="1"/>
      <c r="CT114" s="1"/>
      <c r="CV114" s="1"/>
      <c r="CX114" s="1"/>
      <c r="CZ114" s="1"/>
      <c r="DB114" s="1"/>
      <c r="DD114" s="1"/>
      <c r="DF114" s="1"/>
      <c r="DH114" s="1"/>
      <c r="DJ114" s="1"/>
      <c r="DL114" s="1"/>
      <c r="DN114" s="1"/>
      <c r="DP114" s="1"/>
      <c r="DR114" s="1"/>
      <c r="DT114" s="1"/>
      <c r="DV114" s="1"/>
    </row>
    <row r="115" ht="12.75" customHeight="1">
      <c r="A115" s="20" t="s">
        <v>300</v>
      </c>
      <c r="C115" s="20"/>
      <c r="D115" s="20"/>
      <c r="E115" s="1"/>
      <c r="H115" s="1"/>
      <c r="J115" s="1"/>
      <c r="L115" s="1"/>
      <c r="N115" s="1"/>
      <c r="R115" s="1"/>
      <c r="T115" s="1"/>
      <c r="V115" s="1"/>
      <c r="X115" s="1"/>
      <c r="Z115" s="1"/>
      <c r="AB115" s="1"/>
      <c r="AD115" s="1"/>
      <c r="AF115" s="1"/>
      <c r="AH115" s="1"/>
      <c r="AJ115" s="1"/>
      <c r="AL115" s="1"/>
      <c r="AN115" s="1"/>
      <c r="AP115" s="1">
        <f>IF(B130&gt;0,B154,0)</f>
        <v>160265.7509</v>
      </c>
      <c r="AR115" s="1"/>
      <c r="AT115" s="1"/>
      <c r="AV115" s="1"/>
      <c r="AX115" s="1"/>
      <c r="AZ115" s="1"/>
      <c r="BB115" s="1"/>
      <c r="BD115" s="1"/>
      <c r="BF115" s="1"/>
      <c r="BH115" s="1"/>
      <c r="BJ115" s="1"/>
      <c r="BL115" s="1"/>
      <c r="BN115" s="1"/>
      <c r="BP115" s="1"/>
      <c r="BR115" s="1"/>
      <c r="BT115" s="1">
        <f>IF(AP115&gt;1,(AP115*1.3),0)</f>
        <v>208345.4762</v>
      </c>
      <c r="BV115" s="1"/>
      <c r="BX115" s="1"/>
      <c r="BZ115" s="1"/>
      <c r="CB115" s="1"/>
      <c r="CD115" s="1"/>
      <c r="CF115" s="1"/>
      <c r="CH115" s="1"/>
      <c r="CJ115" s="1"/>
      <c r="CL115" s="1"/>
      <c r="CN115" s="1"/>
      <c r="CP115" s="1"/>
      <c r="CR115" s="1"/>
      <c r="CT115" s="1"/>
      <c r="CV115" s="1"/>
      <c r="CX115" s="1">
        <f>IF(BT115&gt;1,(BT115*1.3),0)</f>
        <v>270849.119</v>
      </c>
      <c r="CZ115" s="1"/>
      <c r="DB115" s="1"/>
      <c r="DD115" s="1"/>
      <c r="DF115" s="1"/>
      <c r="DH115" s="1"/>
      <c r="DJ115" s="1"/>
      <c r="DL115" s="1"/>
      <c r="DN115" s="1"/>
      <c r="DP115" s="1"/>
      <c r="DR115" s="1"/>
      <c r="DT115" s="1"/>
      <c r="DV115" s="1"/>
    </row>
    <row r="116" ht="12.75" customHeight="1">
      <c r="A116" s="20" t="s">
        <v>301</v>
      </c>
      <c r="C116" s="20"/>
      <c r="D116" s="20"/>
      <c r="E116" s="1"/>
      <c r="H116" s="1">
        <f>(H113-H114)</f>
        <v>190427.5803</v>
      </c>
      <c r="J116" s="1">
        <f>(J113-H114)</f>
        <v>130201.3523</v>
      </c>
      <c r="L116" s="1">
        <f>(L113-J114)</f>
        <v>76885.81004</v>
      </c>
      <c r="N116" s="1">
        <f>(N113-L114)</f>
        <v>37148.79695</v>
      </c>
      <c r="P116" s="1">
        <f>(P113-N114)</f>
        <v>-3384.216401</v>
      </c>
      <c r="R116" s="1">
        <f>(R113-R114)</f>
        <v>-45651.59002</v>
      </c>
      <c r="T116" s="1">
        <f>(T113-T114)</f>
        <v>-312461.5111</v>
      </c>
      <c r="V116" s="1">
        <f>(V113-V114)</f>
        <v>-534744.9906</v>
      </c>
      <c r="X116" s="1">
        <f>(X113-X114)</f>
        <v>-828674.8597</v>
      </c>
      <c r="Z116" s="1">
        <f>(Z113-Z114)</f>
        <v>-1479251.766</v>
      </c>
      <c r="AB116" s="1">
        <f>(AB113-AB114)</f>
        <v>-1619696.171</v>
      </c>
      <c r="AD116" s="1">
        <f>(AD113-AD114)</f>
        <v>-1772285.344</v>
      </c>
      <c r="AF116" s="1">
        <f>(AF113-AF114)</f>
        <v>-1929925.36</v>
      </c>
      <c r="AH116" s="1">
        <f>(AH113-AH114)</f>
        <v>-2088679.096</v>
      </c>
      <c r="AJ116" s="1">
        <f>(AJ113-AJ114)</f>
        <v>-2183068.227</v>
      </c>
      <c r="AL116" s="1">
        <f>(AL113-AL114)</f>
        <v>-2332088.221</v>
      </c>
      <c r="AN116" s="1">
        <f>(AN113-AN114)</f>
        <v>-2489629.335</v>
      </c>
      <c r="AP116" s="1">
        <f>(AP113-AR114)</f>
        <v>-2544876.611</v>
      </c>
      <c r="AR116" s="1">
        <f>(AR113-AT114)</f>
        <v>-2610590.872</v>
      </c>
      <c r="AT116" s="1">
        <f>(AT113-AV114)</f>
        <v>-2668070.719</v>
      </c>
      <c r="AV116" s="1">
        <f>(AV113-AX114)</f>
        <v>-2748111.523</v>
      </c>
      <c r="AX116" s="1">
        <f>(AX113-AZ114)</f>
        <v>-2947271.423</v>
      </c>
      <c r="AZ116" s="1">
        <f>(AZ113-BB114)</f>
        <v>-3008242.32</v>
      </c>
      <c r="BB116" s="1">
        <f>(BB113-BD114)</f>
        <v>-3137642.876</v>
      </c>
      <c r="BD116" s="1">
        <f>(BD113-BF114)</f>
        <v>-3259089.503</v>
      </c>
      <c r="BF116" s="1">
        <f>(BF113-BF114)</f>
        <v>-3379881.362</v>
      </c>
      <c r="BH116" s="1">
        <f>(BH113-BH114)</f>
        <v>-3503088.359</v>
      </c>
      <c r="BJ116" s="1">
        <f>(BJ113-BJ114)</f>
        <v>-3647585.135</v>
      </c>
      <c r="BL116" s="1">
        <f>(BL113-BL114)</f>
        <v>-3775770.067</v>
      </c>
      <c r="BN116" s="1">
        <f>(BN113-BN114)</f>
        <v>-3739624.258</v>
      </c>
      <c r="BP116" s="1">
        <f>(BP113-BP114)</f>
        <v>-3702755.532</v>
      </c>
      <c r="BR116" s="1">
        <f>(BR113-BR114)</f>
        <v>-3665149.432</v>
      </c>
      <c r="BT116" s="1">
        <f>(BT113-BT114)</f>
        <v>-3626791.21</v>
      </c>
      <c r="BV116" s="1">
        <f>(BV113-BV114)</f>
        <v>-3587665.824</v>
      </c>
      <c r="BX116" s="1">
        <f>(BX113-BX114)</f>
        <v>-3547757.929</v>
      </c>
      <c r="BZ116" s="1">
        <f>(BZ113-BZ114)</f>
        <v>-3507051.877</v>
      </c>
      <c r="CB116" s="1">
        <f>(CB113-CB114)</f>
        <v>-3465531.704</v>
      </c>
      <c r="CD116" s="1">
        <f>(CD113-CD114)</f>
        <v>-3423181.127</v>
      </c>
      <c r="CF116" s="1">
        <f>(CF113-CF114)</f>
        <v>-3379983.539</v>
      </c>
      <c r="CH116" s="1">
        <f>(CH113-CH114)</f>
        <v>-3335921.999</v>
      </c>
      <c r="CJ116" s="1">
        <f>(CJ113-CJ114)</f>
        <v>-3290979.229</v>
      </c>
      <c r="CL116" s="1">
        <f>(CL113-CL114)</f>
        <v>-3245137.602</v>
      </c>
      <c r="CN116" s="1">
        <f>(CN113-CN114)</f>
        <v>-3198379.144</v>
      </c>
      <c r="CP116" s="1">
        <f>(CP113-CP114)</f>
        <v>-3150685.516</v>
      </c>
      <c r="CR116" s="1">
        <f>(CR113-CR114)</f>
        <v>-3102038.016</v>
      </c>
      <c r="CT116" s="1">
        <f>(CT113-CT114)</f>
        <v>-3052417.565</v>
      </c>
      <c r="CV116" s="1">
        <f>(CV113-CV114)</f>
        <v>-3001804.706</v>
      </c>
      <c r="CX116" s="1">
        <f>(CX113-CX114)</f>
        <v>-2950179.589</v>
      </c>
      <c r="CZ116" s="1">
        <f>(CZ113-CZ114)</f>
        <v>-2897521.97</v>
      </c>
      <c r="DB116" s="1">
        <f>(DB113-DB114)</f>
        <v>-2843811.199</v>
      </c>
      <c r="DD116" s="1">
        <f>(DD113-DD114)</f>
        <v>-2789026.212</v>
      </c>
      <c r="DF116" s="1">
        <f>(DF113-DF114)</f>
        <v>-2733145.526</v>
      </c>
      <c r="DH116" s="1">
        <f>(DH113-DH114)</f>
        <v>-2676147.225</v>
      </c>
      <c r="DJ116" s="1">
        <f>(DJ113-DJ114)</f>
        <v>-2618008.959</v>
      </c>
      <c r="DL116" s="1">
        <f>(DL113-DL114)</f>
        <v>-2558707.928</v>
      </c>
      <c r="DN116" s="1">
        <f>(DN113-DN114)</f>
        <v>-2498220.876</v>
      </c>
      <c r="DP116" s="1">
        <f>(DP113-DP114)</f>
        <v>-2436524.082</v>
      </c>
      <c r="DR116" s="1">
        <f>(DR113-DR114)</f>
        <v>-2373593.353</v>
      </c>
      <c r="DT116" s="1">
        <f>(DT113-DT114)</f>
        <v>-2309404.01</v>
      </c>
      <c r="DV116" s="1">
        <f>(DV113-DV114)</f>
        <v>-2243930.879</v>
      </c>
    </row>
    <row r="117" ht="12.75" customHeight="1">
      <c r="A117" s="20"/>
      <c r="B117" s="20"/>
      <c r="C117" s="20"/>
      <c r="D117" s="20"/>
      <c r="E117" s="1"/>
    </row>
    <row r="118" ht="12.75" customHeight="1">
      <c r="A118" s="20"/>
      <c r="B118" s="20"/>
      <c r="C118" s="20"/>
      <c r="D118" s="20"/>
      <c r="E118" s="20"/>
      <c r="L118" s="3" t="s">
        <v>302</v>
      </c>
      <c r="V118" s="3" t="s">
        <v>303</v>
      </c>
      <c r="AF118" s="3" t="s">
        <v>304</v>
      </c>
    </row>
    <row r="119" ht="12.75" customHeight="1">
      <c r="A119" s="20"/>
      <c r="B119" s="20"/>
      <c r="C119" s="20"/>
      <c r="D119" s="20"/>
      <c r="V119" s="3" t="s">
        <v>305</v>
      </c>
      <c r="AF119" s="3" t="s">
        <v>306</v>
      </c>
    </row>
    <row r="120" ht="12.75" customHeight="1">
      <c r="A120" s="3" t="s">
        <v>307</v>
      </c>
      <c r="E120" s="3" t="s">
        <v>308</v>
      </c>
      <c r="F120" s="20"/>
      <c r="V120" s="3" t="s">
        <v>309</v>
      </c>
      <c r="AF120" s="3" t="s">
        <v>310</v>
      </c>
    </row>
    <row r="121" ht="12.75" customHeight="1">
      <c r="A121" t="s">
        <v>311</v>
      </c>
      <c r="V121" s="1">
        <f>(((P96/12)*0.9)/V4)*1000</f>
        <v>6024816.605</v>
      </c>
      <c r="AF121" s="1">
        <f>((((($Z$96/12))*(58/76))/$Z$4))*1000</f>
        <v>6301854.775</v>
      </c>
    </row>
    <row r="122" ht="12.75" customHeight="1">
      <c r="A122" t="s">
        <v>312</v>
      </c>
      <c r="B122" t="s">
        <v>313</v>
      </c>
      <c r="E122" s="4">
        <f>((C142/12)/(C2))*1000</f>
        <v>8421925.593</v>
      </c>
      <c r="F122" s="20"/>
      <c r="V122" s="3" t="s">
        <v>314</v>
      </c>
      <c r="AF122" s="3" t="s">
        <v>314</v>
      </c>
    </row>
    <row r="123" ht="12.75" customHeight="1">
      <c r="A123" t="s">
        <v>315</v>
      </c>
      <c r="B123" t="s">
        <v>316</v>
      </c>
      <c r="D123" s="2">
        <v>0.75</v>
      </c>
      <c r="E123" s="4">
        <f t="shared" ref="E123:E124" si="376">((D97/12)/C3)*1000</f>
        <v>8152741.111</v>
      </c>
      <c r="F123" s="20"/>
      <c r="V123" s="1">
        <f>(E122)</f>
        <v>8421925.593</v>
      </c>
      <c r="AF123" s="1">
        <f>(E123)</f>
        <v>8152741.111</v>
      </c>
    </row>
    <row r="124" ht="12.75" customHeight="1">
      <c r="A124" t="s">
        <v>317</v>
      </c>
      <c r="B124" t="s">
        <v>318</v>
      </c>
      <c r="C124" s="20"/>
      <c r="D124" s="2">
        <v>0.25</v>
      </c>
      <c r="E124" s="4">
        <f t="shared" si="376"/>
        <v>3002215.181</v>
      </c>
      <c r="F124" s="20"/>
      <c r="V124" s="3" t="s">
        <v>319</v>
      </c>
      <c r="AF124" s="3" t="s">
        <v>319</v>
      </c>
    </row>
    <row r="125" ht="12.75" customHeight="1">
      <c r="C125" s="20"/>
      <c r="D125" s="1"/>
      <c r="V125" s="1">
        <f>('4_25 with new'!F91)</f>
        <v>7869703.102</v>
      </c>
      <c r="AF125" s="1">
        <f>('3_25 existing with new'!F151)</f>
        <v>6833853.133</v>
      </c>
    </row>
    <row r="126" ht="12.75" customHeight="1">
      <c r="C126" s="20"/>
      <c r="D126" s="1"/>
      <c r="V126" s="3" t="s">
        <v>320</v>
      </c>
      <c r="AF126" s="3" t="s">
        <v>320</v>
      </c>
    </row>
    <row r="127" ht="12.75" customHeight="1">
      <c r="A127" s="3" t="s">
        <v>321</v>
      </c>
      <c r="B127" s="20"/>
      <c r="C127" s="20"/>
      <c r="D127" s="1"/>
      <c r="E127" t="s">
        <v>322</v>
      </c>
      <c r="F127" t="s">
        <v>323</v>
      </c>
      <c r="V127" s="1">
        <f>(V121-V125)</f>
        <v>-1844886.497</v>
      </c>
      <c r="AF127" s="1">
        <f>(AF121-AF125)</f>
        <v>-531998.3585</v>
      </c>
    </row>
    <row r="128" ht="12.75" customHeight="1">
      <c r="A128" s="3" t="s">
        <v>324</v>
      </c>
      <c r="B128" s="1">
        <f>('DER Renovations with new'!B29)</f>
        <v>6014571.35</v>
      </c>
      <c r="C128" s="20"/>
      <c r="D128" s="1"/>
      <c r="E128" s="1">
        <f t="shared" ref="E128:E131" si="377">(B128)</f>
        <v>6014571.35</v>
      </c>
      <c r="F128" s="1"/>
      <c r="V128" s="3" t="s">
        <v>325</v>
      </c>
      <c r="AF128" s="3" t="s">
        <v>326</v>
      </c>
    </row>
    <row r="129" ht="12.75" customHeight="1">
      <c r="A129" s="3" t="s">
        <v>327</v>
      </c>
      <c r="B129" s="1">
        <f>('DER Renovations no new'!B30)</f>
        <v>580000</v>
      </c>
      <c r="C129" s="20"/>
      <c r="D129" s="1"/>
      <c r="E129" s="1">
        <f t="shared" si="377"/>
        <v>580000</v>
      </c>
      <c r="F129" s="1"/>
      <c r="V129" s="1">
        <f>SUM(D95:N96)-((D96*0.9)*5)</f>
        <v>85914.89666</v>
      </c>
      <c r="AF129" s="1">
        <v>0.0</v>
      </c>
    </row>
    <row r="130" ht="12.75" customHeight="1">
      <c r="A130" s="3" t="s">
        <v>328</v>
      </c>
      <c r="B130" s="1">
        <f>('Updraded Exterior Finishes'!B4)</f>
        <v>649469.7342</v>
      </c>
      <c r="C130" s="20"/>
      <c r="D130" s="1"/>
      <c r="E130" s="1">
        <f t="shared" si="377"/>
        <v>649469.7342</v>
      </c>
      <c r="F130" s="1"/>
      <c r="V130" s="3" t="s">
        <v>329</v>
      </c>
      <c r="AF130" s="3" t="s">
        <v>329</v>
      </c>
    </row>
    <row r="131" ht="12.75" customHeight="1">
      <c r="A131" s="3" t="s">
        <v>330</v>
      </c>
      <c r="B131" s="1">
        <f>('Updraded Exterior Finishes'!B5)</f>
        <v>340828.8918</v>
      </c>
      <c r="C131" s="20"/>
      <c r="D131" s="1"/>
      <c r="E131" s="1">
        <f t="shared" si="377"/>
        <v>340828.8918</v>
      </c>
      <c r="F131" s="1"/>
      <c r="V131" s="3"/>
      <c r="AF131" s="3"/>
    </row>
    <row r="132" ht="12.75" customHeight="1">
      <c r="A132" s="3" t="s">
        <v>331</v>
      </c>
      <c r="B132" s="1">
        <v>2000000.0</v>
      </c>
      <c r="C132" s="20"/>
      <c r="D132" s="1"/>
      <c r="E132" s="1">
        <f>(B132*(58/76))</f>
        <v>1526315.789</v>
      </c>
      <c r="F132" s="1">
        <f>(B132-E132)</f>
        <v>473684.2105</v>
      </c>
      <c r="V132" s="1">
        <f>(V129/5)</f>
        <v>17182.97933</v>
      </c>
      <c r="AF132" s="1">
        <f>(AF129/5)</f>
        <v>0</v>
      </c>
    </row>
    <row r="133" ht="12.75" customHeight="1">
      <c r="A133" s="3" t="s">
        <v>333</v>
      </c>
      <c r="B133" s="1">
        <f>('New Construction'!C68)</f>
        <v>4498590.29</v>
      </c>
      <c r="C133" s="20"/>
      <c r="D133" s="1"/>
      <c r="F133" s="1">
        <f>(B133)</f>
        <v>4498590.29</v>
      </c>
      <c r="V133" s="3" t="s">
        <v>334</v>
      </c>
      <c r="AF133" s="3" t="s">
        <v>334</v>
      </c>
    </row>
    <row r="134" ht="12.75" customHeight="1">
      <c r="A134" s="3" t="s">
        <v>335</v>
      </c>
      <c r="B134" s="1">
        <f>('Income and Expenses No New'!B142)</f>
        <v>1697094.202</v>
      </c>
      <c r="D134" s="1"/>
      <c r="E134" s="1">
        <f>(B134)</f>
        <v>1697094.202</v>
      </c>
      <c r="V134" s="1">
        <f>((V132/12)/V4)*1000</f>
        <v>226618.0057</v>
      </c>
      <c r="AF134" s="1">
        <v>0.0</v>
      </c>
    </row>
    <row r="135" ht="12.75" customHeight="1">
      <c r="A135" s="3" t="s">
        <v>336</v>
      </c>
      <c r="B135" s="4">
        <f>SUM(B128:B134)</f>
        <v>15780554.47</v>
      </c>
      <c r="D135" s="20"/>
      <c r="E135" s="1">
        <f>SUM(E128:E134)</f>
        <v>10808279.97</v>
      </c>
      <c r="F135" s="1">
        <f>SUM(F128:F133)</f>
        <v>4972274.501</v>
      </c>
      <c r="V135" s="3" t="s">
        <v>337</v>
      </c>
      <c r="AF135" s="3" t="s">
        <v>337</v>
      </c>
    </row>
    <row r="136" ht="12.75" customHeight="1">
      <c r="A136" s="20"/>
      <c r="B136" s="1" t="s">
        <v>159</v>
      </c>
      <c r="C136" t="s">
        <v>204</v>
      </c>
      <c r="D136" s="20"/>
      <c r="V136" s="1">
        <f>(V134+V127)</f>
        <v>-1618268.491</v>
      </c>
      <c r="AF136" s="1">
        <f>(AF134+AF127)</f>
        <v>-531998.3585</v>
      </c>
    </row>
    <row r="137" ht="12.75" customHeight="1">
      <c r="A137" t="s">
        <v>338</v>
      </c>
      <c r="B137" s="1">
        <f>(E122-B135)</f>
        <v>-7358628.876</v>
      </c>
      <c r="C137" s="1">
        <f>(B137/(SUM(C9:C11)))</f>
        <v>-96824.06416</v>
      </c>
      <c r="R137" t="s">
        <v>339</v>
      </c>
      <c r="T137" t="s">
        <v>340</v>
      </c>
      <c r="V137" s="1">
        <f>(V103-V96)</f>
        <v>76088.13975</v>
      </c>
      <c r="AB137" t="s">
        <v>339</v>
      </c>
      <c r="AD137" t="s">
        <v>341</v>
      </c>
      <c r="AF137" s="1">
        <f>-((AF96*0.75)-AF104)</f>
        <v>201831.0664</v>
      </c>
    </row>
    <row r="138" ht="12.75" customHeight="1">
      <c r="A138" t="s">
        <v>342</v>
      </c>
      <c r="B138" s="1">
        <f>(E123+E124-B135)</f>
        <v>-4625598.176</v>
      </c>
      <c r="C138" s="1">
        <f>(B138/(SUM(C9:C11)))</f>
        <v>-60863.1339</v>
      </c>
      <c r="R138" t="s">
        <v>343</v>
      </c>
      <c r="V138" s="1">
        <f>(V137/12)</f>
        <v>6340.678313</v>
      </c>
      <c r="AB138" t="s">
        <v>343</v>
      </c>
      <c r="AF138" s="1">
        <f>(AF137/12)</f>
        <v>16819.25553</v>
      </c>
    </row>
    <row r="139" ht="12.75" customHeight="1">
      <c r="B139" s="1"/>
      <c r="R139" t="s">
        <v>339</v>
      </c>
      <c r="T139" t="s">
        <v>344</v>
      </c>
      <c r="V139" s="1">
        <f>(V138/76)</f>
        <v>83.4299778</v>
      </c>
      <c r="AB139" t="s">
        <v>339</v>
      </c>
      <c r="AD139" t="s">
        <v>344</v>
      </c>
      <c r="AF139" s="1">
        <f>(AF138/58)</f>
        <v>289.9871643</v>
      </c>
    </row>
    <row r="140" ht="12.75" customHeight="1"/>
    <row r="141" ht="12.75" customHeight="1">
      <c r="B141" t="s">
        <v>345</v>
      </c>
      <c r="C141" t="s">
        <v>346</v>
      </c>
    </row>
    <row r="142" ht="12.75" customHeight="1">
      <c r="C142" s="1">
        <f>(D96*0.9)</f>
        <v>435858.1594</v>
      </c>
    </row>
    <row r="143" ht="12.75" customHeight="1">
      <c r="C143" s="1">
        <f>(C142/12)</f>
        <v>36321.51329</v>
      </c>
      <c r="AF143" s="3" t="s">
        <v>347</v>
      </c>
    </row>
    <row r="144" ht="12.75" customHeight="1">
      <c r="C144" s="1"/>
      <c r="AF144" s="3" t="s">
        <v>348</v>
      </c>
    </row>
    <row r="145" ht="12.75" customHeight="1">
      <c r="C145" s="1"/>
      <c r="E145" t="s">
        <v>322</v>
      </c>
      <c r="F145" t="s">
        <v>323</v>
      </c>
      <c r="AF145" s="1">
        <f>((((($Z$96/12))*(18/76))/$Z$5))*1000</f>
        <v>2179941.828</v>
      </c>
    </row>
    <row r="146" ht="12.75" customHeight="1">
      <c r="B146" t="s">
        <v>349</v>
      </c>
      <c r="C146" s="1">
        <f>(D96)</f>
        <v>484286.8438</v>
      </c>
      <c r="E146" s="1">
        <f>(D97)</f>
        <v>363215.1329</v>
      </c>
      <c r="F146" s="1">
        <f>(C146-E146)</f>
        <v>121071.711</v>
      </c>
      <c r="AF146" s="3" t="s">
        <v>314</v>
      </c>
    </row>
    <row r="147" ht="12.75" customHeight="1">
      <c r="C147" s="1">
        <f>(C146/12)</f>
        <v>40357.23698</v>
      </c>
      <c r="E147" s="1">
        <f t="shared" ref="E147:F147" si="378">(E146/12)</f>
        <v>30267.92774</v>
      </c>
      <c r="F147" s="1">
        <f t="shared" si="378"/>
        <v>10089.30925</v>
      </c>
      <c r="AF147" s="1">
        <f>(E124)</f>
        <v>3002215.181</v>
      </c>
    </row>
    <row r="148" ht="12.75" customHeight="1">
      <c r="AF148" s="3" t="s">
        <v>319</v>
      </c>
    </row>
    <row r="149" ht="12.75" customHeight="1">
      <c r="A149" t="s">
        <v>249</v>
      </c>
      <c r="AF149" s="1">
        <f>('3_25 new '!F151)</f>
        <v>2683740.506</v>
      </c>
    </row>
    <row r="150" ht="12.75" customHeight="1">
      <c r="A150" t="s">
        <v>247</v>
      </c>
      <c r="B150" s="18">
        <v>61640.67342000001</v>
      </c>
      <c r="AF150" s="3" t="s">
        <v>320</v>
      </c>
    </row>
    <row r="151" ht="12.75" customHeight="1">
      <c r="A151" t="s">
        <v>248</v>
      </c>
      <c r="B151" s="18">
        <v>96835.18918</v>
      </c>
      <c r="AF151" s="1">
        <f>(AF145-AF149)</f>
        <v>-503798.6786</v>
      </c>
    </row>
    <row r="152" ht="12.75" customHeight="1">
      <c r="B152" s="18">
        <v>158475.8626</v>
      </c>
      <c r="AF152" s="3" t="s">
        <v>326</v>
      </c>
    </row>
    <row r="153" ht="12.75" customHeight="1"/>
    <row r="154" ht="12.75" customHeight="1">
      <c r="A154" t="s">
        <v>350</v>
      </c>
      <c r="B154" s="1">
        <f>(B150*2)*1.3</f>
        <v>160265.7509</v>
      </c>
      <c r="AF154" s="3" t="s">
        <v>337</v>
      </c>
    </row>
    <row r="155" ht="12.75" customHeight="1">
      <c r="AF155" s="1">
        <f>(AF151+AF153)</f>
        <v>-503798.6786</v>
      </c>
    </row>
    <row r="156" ht="12.75" customHeight="1"/>
    <row r="157" ht="12.75" customHeight="1">
      <c r="AB157" t="s">
        <v>339</v>
      </c>
      <c r="AD157" t="s">
        <v>341</v>
      </c>
      <c r="AF157" s="1">
        <f>-((AF96*0.25)-AF105)</f>
        <v>19120.71298</v>
      </c>
    </row>
    <row r="158" ht="12.75" customHeight="1">
      <c r="AB158" t="s">
        <v>343</v>
      </c>
      <c r="AF158" s="1">
        <f>(AF157/12)</f>
        <v>1593.392748</v>
      </c>
    </row>
    <row r="159" ht="12.75" customHeight="1">
      <c r="AB159" t="s">
        <v>339</v>
      </c>
      <c r="AD159" t="s">
        <v>344</v>
      </c>
      <c r="AF159" s="1">
        <f>(AF158/18)</f>
        <v>88.52181935</v>
      </c>
    </row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rintOptions/>
  <pageMargins bottom="0.75" footer="0.0" header="0.0" left="0.7" right="0.7" top="0.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28.86"/>
    <col customWidth="1" min="2" max="2" width="61.71"/>
    <col customWidth="1" min="3" max="3" width="52.86"/>
    <col customWidth="1" min="4" max="26" width="13.71"/>
  </cols>
  <sheetData>
    <row r="1" ht="12.75" customHeight="1">
      <c r="A1" s="8" t="s">
        <v>149</v>
      </c>
      <c r="B1" s="8" t="s">
        <v>150</v>
      </c>
      <c r="C1" s="9"/>
    </row>
    <row r="2" ht="12.75" customHeight="1">
      <c r="A2" s="9"/>
      <c r="B2" s="8" t="s">
        <v>151</v>
      </c>
      <c r="C2" s="10" t="s">
        <v>152</v>
      </c>
    </row>
    <row r="3" ht="12.75" customHeight="1">
      <c r="A3" s="9"/>
      <c r="B3" s="8" t="s">
        <v>153</v>
      </c>
      <c r="C3" s="11">
        <v>18.0</v>
      </c>
    </row>
    <row r="4" ht="12.75" customHeight="1">
      <c r="A4" s="9"/>
      <c r="B4" s="8" t="s">
        <v>154</v>
      </c>
      <c r="C4" s="11">
        <v>15.0</v>
      </c>
    </row>
    <row r="5" ht="12.75" customHeight="1">
      <c r="A5" s="9"/>
      <c r="B5" s="9" t="s">
        <v>155</v>
      </c>
      <c r="C5" s="9">
        <v>27594.0</v>
      </c>
    </row>
    <row r="6" ht="12.75" customHeight="1">
      <c r="A6" s="9"/>
      <c r="B6" s="8" t="s">
        <v>156</v>
      </c>
      <c r="C6" s="12">
        <v>0.035</v>
      </c>
    </row>
    <row r="7" ht="12.75" customHeight="1">
      <c r="A7" s="9"/>
      <c r="B7" s="9"/>
      <c r="C7" s="9"/>
    </row>
    <row r="8" ht="12.75" customHeight="1">
      <c r="A8" s="8" t="s">
        <v>157</v>
      </c>
      <c r="B8" s="8" t="s">
        <v>158</v>
      </c>
      <c r="C8" s="13" t="s">
        <v>159</v>
      </c>
    </row>
    <row r="9" ht="12.75" customHeight="1">
      <c r="A9" s="8" t="s">
        <v>160</v>
      </c>
      <c r="B9" s="8"/>
      <c r="C9" s="11"/>
    </row>
    <row r="10" ht="12.75" customHeight="1">
      <c r="A10" s="9"/>
      <c r="B10" s="8" t="s">
        <v>161</v>
      </c>
      <c r="C10" s="14">
        <v>0.0</v>
      </c>
    </row>
    <row r="11" ht="12.75" customHeight="1">
      <c r="A11" s="9"/>
      <c r="B11" s="8" t="s">
        <v>162</v>
      </c>
      <c r="C11" s="14" t="s">
        <v>163</v>
      </c>
    </row>
    <row r="12" ht="12.75" customHeight="1">
      <c r="A12" s="9"/>
      <c r="B12" s="8" t="s">
        <v>164</v>
      </c>
      <c r="C12" s="14" t="s">
        <v>163</v>
      </c>
    </row>
    <row r="13" ht="12.75" customHeight="1">
      <c r="A13" s="9"/>
      <c r="B13" s="8" t="s">
        <v>165</v>
      </c>
      <c r="C13" s="14">
        <v>10000.0</v>
      </c>
    </row>
    <row r="14" ht="12.75" customHeight="1">
      <c r="A14" s="9"/>
      <c r="B14" s="8" t="s">
        <v>166</v>
      </c>
      <c r="C14" s="14">
        <v>4500.0</v>
      </c>
    </row>
    <row r="15" ht="12.75" customHeight="1">
      <c r="A15" s="9"/>
      <c r="B15" s="8" t="s">
        <v>167</v>
      </c>
      <c r="C15" s="14">
        <v>2014.0</v>
      </c>
    </row>
    <row r="16" ht="12.75" customHeight="1">
      <c r="A16" s="9"/>
      <c r="B16" s="8" t="s">
        <v>168</v>
      </c>
      <c r="C16" s="14">
        <v>0.0</v>
      </c>
    </row>
    <row r="17" ht="12.75" customHeight="1">
      <c r="A17" s="9"/>
      <c r="B17" s="8" t="s">
        <v>169</v>
      </c>
      <c r="C17" s="14">
        <v>0.0</v>
      </c>
    </row>
    <row r="18" ht="12.75" customHeight="1">
      <c r="A18" s="9"/>
      <c r="B18" s="9"/>
      <c r="C18" s="14" t="s">
        <v>170</v>
      </c>
    </row>
    <row r="19" ht="12.75" customHeight="1">
      <c r="A19" s="9"/>
      <c r="B19" s="8" t="s">
        <v>171</v>
      </c>
      <c r="C19" s="14">
        <f>SUM(C13:C17)</f>
        <v>16514</v>
      </c>
    </row>
    <row r="20" ht="12.75" customHeight="1">
      <c r="A20" s="9"/>
      <c r="B20" s="8"/>
      <c r="C20" s="14"/>
    </row>
    <row r="21" ht="12.75" customHeight="1">
      <c r="A21" s="9"/>
      <c r="B21" s="9"/>
      <c r="C21" s="15"/>
    </row>
    <row r="22" ht="12.75" customHeight="1">
      <c r="A22" s="9"/>
      <c r="B22" s="9"/>
      <c r="C22" s="15"/>
    </row>
    <row r="23" ht="12.75" customHeight="1">
      <c r="A23" s="9"/>
      <c r="B23" s="9"/>
      <c r="C23" s="15"/>
    </row>
    <row r="24" ht="12.75" customHeight="1">
      <c r="A24" s="9"/>
      <c r="B24" s="9"/>
      <c r="C24" s="15"/>
    </row>
    <row r="25" ht="12.75" customHeight="1">
      <c r="A25" s="9"/>
      <c r="B25" s="9"/>
      <c r="C25" s="15"/>
    </row>
    <row r="26" ht="12.75" customHeight="1">
      <c r="A26" s="8" t="s">
        <v>172</v>
      </c>
      <c r="B26" s="8"/>
      <c r="C26" s="14"/>
    </row>
    <row r="27" ht="12.75" customHeight="1">
      <c r="A27" s="9"/>
      <c r="B27" s="8" t="s">
        <v>173</v>
      </c>
      <c r="C27" s="14">
        <v>43750.00000000001</v>
      </c>
    </row>
    <row r="28" ht="12.75" customHeight="1">
      <c r="A28" s="9"/>
      <c r="B28" s="8" t="s">
        <v>174</v>
      </c>
      <c r="C28" s="14">
        <v>25420.0</v>
      </c>
    </row>
    <row r="29" ht="12.75" customHeight="1">
      <c r="A29" s="9"/>
      <c r="B29" s="8" t="s">
        <v>175</v>
      </c>
      <c r="C29" s="14">
        <v>0.0</v>
      </c>
    </row>
    <row r="30" ht="12.75" customHeight="1">
      <c r="A30" s="9"/>
      <c r="B30" s="8" t="s">
        <v>176</v>
      </c>
      <c r="C30" s="14">
        <v>0.0</v>
      </c>
    </row>
    <row r="31" ht="12.75" customHeight="1">
      <c r="A31" s="9"/>
      <c r="B31" s="8" t="s">
        <v>177</v>
      </c>
      <c r="C31" s="14">
        <v>10000.0</v>
      </c>
    </row>
    <row r="32" ht="12.75" customHeight="1">
      <c r="A32" s="9"/>
      <c r="B32" s="8" t="s">
        <v>178</v>
      </c>
      <c r="C32" s="14">
        <v>310900.0</v>
      </c>
    </row>
    <row r="33" ht="12.75" customHeight="1">
      <c r="A33" s="9"/>
      <c r="B33" s="8"/>
      <c r="C33" s="14"/>
    </row>
    <row r="34" ht="12.75" customHeight="1">
      <c r="A34" s="9"/>
      <c r="B34" s="8" t="s">
        <v>179</v>
      </c>
      <c r="C34" s="15">
        <v>208434.62</v>
      </c>
    </row>
    <row r="35" ht="12.75" customHeight="1">
      <c r="A35" s="9"/>
      <c r="B35" s="8" t="s">
        <v>180</v>
      </c>
      <c r="C35" s="14">
        <v>0.0</v>
      </c>
    </row>
    <row r="36" ht="12.75" customHeight="1">
      <c r="A36" s="9"/>
      <c r="B36" s="8" t="s">
        <v>181</v>
      </c>
      <c r="C36" s="14">
        <v>5000.0</v>
      </c>
    </row>
    <row r="37" ht="12.75" customHeight="1">
      <c r="A37" s="9"/>
      <c r="B37" s="8" t="s">
        <v>182</v>
      </c>
      <c r="C37" s="14">
        <v>0.0</v>
      </c>
    </row>
    <row r="38" ht="12.75" customHeight="1">
      <c r="A38" s="9"/>
      <c r="B38" s="8" t="s">
        <v>183</v>
      </c>
      <c r="C38" s="14">
        <v>20000.0</v>
      </c>
    </row>
    <row r="39" ht="12.75" customHeight="1">
      <c r="A39" s="9"/>
      <c r="B39" s="8"/>
      <c r="C39" s="14">
        <v>0.0</v>
      </c>
    </row>
    <row r="40" ht="12.75" customHeight="1">
      <c r="A40" s="9"/>
      <c r="B40" s="8" t="s">
        <v>184</v>
      </c>
      <c r="C40" s="14">
        <v>10000.0</v>
      </c>
    </row>
    <row r="41" ht="12.75" customHeight="1">
      <c r="A41" s="9"/>
      <c r="B41" s="8" t="s">
        <v>185</v>
      </c>
      <c r="C41" s="14">
        <v>10000.0</v>
      </c>
    </row>
    <row r="42" ht="12.75" customHeight="1">
      <c r="A42" s="9"/>
      <c r="B42" s="8" t="s">
        <v>186</v>
      </c>
      <c r="C42" s="14">
        <v>17750.0</v>
      </c>
    </row>
    <row r="43" ht="12.75" customHeight="1">
      <c r="A43" s="9"/>
      <c r="B43" s="8" t="s">
        <v>187</v>
      </c>
      <c r="C43" s="14">
        <v>0.0</v>
      </c>
    </row>
    <row r="44" ht="12.75" customHeight="1">
      <c r="A44" s="9"/>
      <c r="B44" s="9" t="s">
        <v>188</v>
      </c>
      <c r="C44" s="14">
        <v>36000.0</v>
      </c>
    </row>
    <row r="45" ht="12.75" customHeight="1">
      <c r="A45" s="9"/>
      <c r="B45" s="9"/>
      <c r="C45" s="14" t="s">
        <v>170</v>
      </c>
    </row>
    <row r="46" ht="12.75" customHeight="1">
      <c r="A46" s="9"/>
      <c r="B46" s="8" t="s">
        <v>171</v>
      </c>
      <c r="C46" s="14">
        <f>SUM(C27:C44)</f>
        <v>697254.62</v>
      </c>
    </row>
    <row r="47" ht="12.75" customHeight="1">
      <c r="A47" s="9"/>
      <c r="B47" s="8"/>
      <c r="C47" s="14"/>
    </row>
    <row r="48" ht="12.75" customHeight="1">
      <c r="A48" s="8" t="s">
        <v>189</v>
      </c>
      <c r="B48" s="8"/>
      <c r="C48" s="14"/>
    </row>
    <row r="49" ht="12.75" customHeight="1">
      <c r="A49" s="9"/>
      <c r="B49" s="8" t="s">
        <v>190</v>
      </c>
      <c r="C49" s="14">
        <v>3370000.0</v>
      </c>
    </row>
    <row r="50" ht="12.75" customHeight="1">
      <c r="A50" s="9"/>
      <c r="B50" s="8"/>
      <c r="C50" s="14"/>
    </row>
    <row r="51" ht="12.75" customHeight="1">
      <c r="A51" s="9"/>
      <c r="B51" s="8"/>
      <c r="C51" s="14"/>
    </row>
    <row r="52" ht="12.75" customHeight="1">
      <c r="A52" s="9"/>
      <c r="B52" s="8" t="s">
        <v>191</v>
      </c>
      <c r="C52" s="14" t="s">
        <v>192</v>
      </c>
    </row>
    <row r="53" ht="12.75" customHeight="1">
      <c r="A53" s="9"/>
      <c r="B53" s="8" t="s">
        <v>193</v>
      </c>
      <c r="C53" s="14" t="s">
        <v>192</v>
      </c>
    </row>
    <row r="54" ht="12.75" customHeight="1">
      <c r="A54" s="9"/>
      <c r="B54" s="8" t="s">
        <v>194</v>
      </c>
      <c r="C54" s="14" t="s">
        <v>192</v>
      </c>
    </row>
    <row r="55" ht="12.75" customHeight="1">
      <c r="A55" s="9"/>
      <c r="B55" s="8" t="s">
        <v>195</v>
      </c>
      <c r="C55" s="14" t="s">
        <v>192</v>
      </c>
    </row>
    <row r="56" ht="12.75" customHeight="1">
      <c r="A56" s="9"/>
      <c r="B56" s="8" t="s">
        <v>196</v>
      </c>
      <c r="C56" s="14">
        <v>0.0</v>
      </c>
    </row>
    <row r="57" ht="12.75" customHeight="1">
      <c r="A57" s="9"/>
      <c r="B57" s="9"/>
      <c r="C57" s="14"/>
    </row>
    <row r="58" ht="12.75" customHeight="1">
      <c r="A58" s="9"/>
      <c r="B58" s="8" t="s">
        <v>197</v>
      </c>
      <c r="C58" s="14">
        <f>SUM(C49:C57)</f>
        <v>3370000</v>
      </c>
    </row>
    <row r="59" ht="12.75" customHeight="1">
      <c r="A59" s="9"/>
      <c r="B59" s="8"/>
      <c r="C59" s="14"/>
    </row>
    <row r="60" ht="12.75" customHeight="1">
      <c r="A60" s="9"/>
      <c r="B60" s="8" t="s">
        <v>198</v>
      </c>
      <c r="C60" s="14">
        <v>90000.0</v>
      </c>
    </row>
    <row r="61" ht="12.75" customHeight="1">
      <c r="A61" s="9"/>
      <c r="B61" s="8" t="s">
        <v>199</v>
      </c>
      <c r="C61" s="14">
        <f>(C58+C46+C19)</f>
        <v>4083768.62</v>
      </c>
    </row>
    <row r="62" ht="12.75" customHeight="1">
      <c r="A62" s="9"/>
      <c r="B62" s="8" t="s">
        <v>200</v>
      </c>
      <c r="C62" s="14">
        <v>168500.0</v>
      </c>
    </row>
    <row r="63" ht="12.75" customHeight="1">
      <c r="A63" s="9"/>
      <c r="B63" s="9"/>
      <c r="C63" s="14" t="s">
        <v>170</v>
      </c>
    </row>
    <row r="64" ht="12.75" customHeight="1">
      <c r="A64" s="9"/>
      <c r="B64" s="8" t="s">
        <v>201</v>
      </c>
      <c r="C64" s="14">
        <f>SUM(C60:C62)</f>
        <v>4342268.62</v>
      </c>
    </row>
    <row r="65" ht="12.75" customHeight="1">
      <c r="A65" s="9"/>
      <c r="B65" s="8"/>
      <c r="C65" s="14"/>
    </row>
    <row r="66" ht="12.75" customHeight="1">
      <c r="A66" s="9"/>
      <c r="B66" s="8"/>
      <c r="C66" s="14"/>
    </row>
    <row r="67" ht="12.75" customHeight="1">
      <c r="A67" s="9"/>
      <c r="B67" s="8" t="s">
        <v>202</v>
      </c>
      <c r="C67" s="14">
        <v>156321.67032000003</v>
      </c>
    </row>
    <row r="68" ht="12.75" customHeight="1">
      <c r="A68" s="9"/>
      <c r="B68" s="8" t="s">
        <v>203</v>
      </c>
      <c r="C68" s="14">
        <v>4498590.29032</v>
      </c>
    </row>
    <row r="69" ht="12.75" customHeight="1">
      <c r="A69" s="9"/>
      <c r="B69" s="8" t="s">
        <v>204</v>
      </c>
      <c r="C69" s="14"/>
    </row>
    <row r="70" ht="12.75" customHeight="1">
      <c r="A70" s="9"/>
      <c r="B70" s="8" t="s">
        <v>205</v>
      </c>
      <c r="C70" s="14"/>
    </row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rintOptions/>
  <pageMargins bottom="0.75" footer="0.0" header="0.0" left="0.7" right="0.7" top="0.75"/>
  <pageSetup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73.29"/>
    <col customWidth="1" min="2" max="2" width="18.43"/>
    <col customWidth="1" min="3" max="26" width="13.71"/>
  </cols>
  <sheetData>
    <row r="1" ht="12.75" customHeight="1">
      <c r="A1" t="s">
        <v>207</v>
      </c>
    </row>
    <row r="2" ht="12.75" customHeight="1">
      <c r="A2" t="s">
        <v>208</v>
      </c>
    </row>
    <row r="3" ht="12.75" customHeight="1">
      <c r="A3" t="s">
        <v>209</v>
      </c>
      <c r="B3" s="1">
        <v>153107.0</v>
      </c>
    </row>
    <row r="4" ht="12.75" customHeight="1">
      <c r="A4" t="s">
        <v>210</v>
      </c>
      <c r="B4" s="1">
        <v>1741985.0</v>
      </c>
    </row>
    <row r="5" ht="12.75" customHeight="1">
      <c r="A5" t="s">
        <v>211</v>
      </c>
      <c r="B5" s="1">
        <v>345600.0</v>
      </c>
    </row>
    <row r="6" ht="12.75" customHeight="1">
      <c r="A6" t="s">
        <v>212</v>
      </c>
      <c r="B6" s="1">
        <v>243290.0</v>
      </c>
    </row>
    <row r="7" ht="12.75" customHeight="1">
      <c r="A7" t="s">
        <v>213</v>
      </c>
      <c r="B7" s="1">
        <v>780818.0</v>
      </c>
    </row>
    <row r="8" ht="12.75" customHeight="1">
      <c r="A8" t="s">
        <v>214</v>
      </c>
      <c r="B8" s="1">
        <v>2568400.0</v>
      </c>
    </row>
    <row r="9" ht="12.75" customHeight="1">
      <c r="A9" t="s">
        <v>215</v>
      </c>
      <c r="B9" s="1">
        <f>SUM(B3:B8)</f>
        <v>5833200</v>
      </c>
    </row>
    <row r="10" ht="12.75" customHeight="1">
      <c r="A10" t="s">
        <v>216</v>
      </c>
      <c r="B10" s="1">
        <v>233302.0</v>
      </c>
    </row>
    <row r="11" ht="12.75" customHeight="1">
      <c r="A11" t="s">
        <v>217</v>
      </c>
      <c r="B11" s="1">
        <v>116666.0</v>
      </c>
    </row>
    <row r="12" ht="12.75" customHeight="1">
      <c r="A12" t="s">
        <v>218</v>
      </c>
      <c r="B12" s="1">
        <f>SUM(B9:B11)</f>
        <v>6183168</v>
      </c>
    </row>
    <row r="13" ht="12.75" customHeight="1">
      <c r="A13" t="s">
        <v>219</v>
      </c>
      <c r="B13" s="1">
        <f>0</f>
        <v>0</v>
      </c>
    </row>
    <row r="14" ht="12.75" customHeight="1">
      <c r="A14" t="s">
        <v>220</v>
      </c>
      <c r="B14" s="1">
        <f>SUM(B12:B13)</f>
        <v>6183168</v>
      </c>
    </row>
    <row r="15" ht="12.75" customHeight="1">
      <c r="A15" t="s">
        <v>221</v>
      </c>
      <c r="B15" s="1">
        <f>10000*(66-8)</f>
        <v>580000</v>
      </c>
    </row>
    <row r="16" ht="12.75" customHeight="1">
      <c r="A16" t="s">
        <v>222</v>
      </c>
      <c r="B16" s="1">
        <f>(B15+B14)</f>
        <v>6763168</v>
      </c>
    </row>
    <row r="17" ht="12.75" customHeight="1"/>
    <row r="18" ht="12.75" customHeight="1"/>
    <row r="19" ht="12.75" customHeight="1">
      <c r="B19" s="16"/>
    </row>
    <row r="20" ht="12.75" customHeight="1"/>
    <row r="21" ht="12.75" customHeight="1"/>
    <row r="22" ht="12.75" customHeight="1"/>
    <row r="23" ht="12.75" customHeight="1">
      <c r="A23" t="s">
        <v>223</v>
      </c>
    </row>
    <row r="24" ht="12.75" customHeight="1">
      <c r="A24" t="s">
        <v>224</v>
      </c>
      <c r="B24" s="1">
        <f>(B14)</f>
        <v>6183168</v>
      </c>
    </row>
    <row r="25" ht="12.75" customHeight="1">
      <c r="A25" t="s">
        <v>225</v>
      </c>
      <c r="B25" s="1">
        <v>25000.0</v>
      </c>
    </row>
    <row r="26" ht="12.75" customHeight="1">
      <c r="A26" t="s">
        <v>226</v>
      </c>
      <c r="B26" s="1">
        <f>(1200*4*15)+(500*15)</f>
        <v>79500</v>
      </c>
    </row>
    <row r="27" ht="12.75" customHeight="1">
      <c r="A27" t="s">
        <v>227</v>
      </c>
      <c r="B27" s="1">
        <v>76032.0</v>
      </c>
    </row>
    <row r="28" ht="12.75" customHeight="1">
      <c r="A28" t="s">
        <v>217</v>
      </c>
      <c r="B28" s="1">
        <v>50000.0</v>
      </c>
    </row>
    <row r="29" ht="12.75" customHeight="1">
      <c r="A29" t="s">
        <v>228</v>
      </c>
      <c r="B29" s="1">
        <f>SUM(B24:B28)</f>
        <v>6413700</v>
      </c>
    </row>
    <row r="30" ht="12.75" customHeight="1">
      <c r="A30" t="s">
        <v>229</v>
      </c>
      <c r="B30" s="1">
        <f>10000*58</f>
        <v>580000</v>
      </c>
    </row>
    <row r="31" ht="12.75" customHeight="1">
      <c r="A31" t="s">
        <v>230</v>
      </c>
      <c r="B31" s="1">
        <f>(B30+B29)</f>
        <v>6993700</v>
      </c>
    </row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rintOptions/>
  <pageMargins bottom="0.75" footer="0.0" header="0.0" left="0.7" right="0.7" top="0.75"/>
  <pageSetup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69.86"/>
    <col customWidth="1" min="2" max="2" width="30.86"/>
    <col customWidth="1" min="3" max="26" width="13.71"/>
  </cols>
  <sheetData>
    <row r="1" ht="12.75" customHeight="1">
      <c r="A1" t="s">
        <v>207</v>
      </c>
    </row>
    <row r="2" ht="12.75" customHeight="1">
      <c r="A2" t="s">
        <v>232</v>
      </c>
    </row>
    <row r="3" ht="12.75" customHeight="1">
      <c r="A3" t="s">
        <v>209</v>
      </c>
      <c r="B3" s="1">
        <v>153107.0</v>
      </c>
    </row>
    <row r="4" ht="12.75" customHeight="1">
      <c r="A4" t="s">
        <v>210</v>
      </c>
      <c r="B4" s="1">
        <v>1741985.0</v>
      </c>
    </row>
    <row r="5" ht="12.75" customHeight="1">
      <c r="A5" t="s">
        <v>211</v>
      </c>
      <c r="B5" s="1">
        <v>345600.0</v>
      </c>
    </row>
    <row r="6" ht="12.75" customHeight="1">
      <c r="A6" t="s">
        <v>212</v>
      </c>
      <c r="B6" s="1">
        <v>243290.0</v>
      </c>
    </row>
    <row r="7" ht="12.75" customHeight="1">
      <c r="A7" t="s">
        <v>213</v>
      </c>
      <c r="B7" s="1">
        <v>780818.0</v>
      </c>
    </row>
    <row r="8" ht="12.75" customHeight="1">
      <c r="A8" t="s">
        <v>214</v>
      </c>
      <c r="B8" s="1">
        <v>2568400.0</v>
      </c>
    </row>
    <row r="9" ht="12.75" customHeight="1">
      <c r="A9" t="s">
        <v>215</v>
      </c>
      <c r="B9" s="1">
        <f>SUM(B3:B8)</f>
        <v>5833200</v>
      </c>
    </row>
    <row r="10" ht="12.75" customHeight="1">
      <c r="A10" t="s">
        <v>216</v>
      </c>
      <c r="B10" s="1">
        <v>233302.0</v>
      </c>
    </row>
    <row r="11" ht="12.75" customHeight="1">
      <c r="A11" t="s">
        <v>217</v>
      </c>
      <c r="B11" s="1">
        <v>116666.0</v>
      </c>
    </row>
    <row r="12" ht="12.75" customHeight="1">
      <c r="A12" t="s">
        <v>218</v>
      </c>
      <c r="B12" s="1">
        <f>SUM(B9:B11)</f>
        <v>6183168</v>
      </c>
    </row>
    <row r="13" ht="12.75" customHeight="1">
      <c r="A13" t="s">
        <v>219</v>
      </c>
      <c r="B13" s="1">
        <f>-(4800*B19)</f>
        <v>-399128.6498</v>
      </c>
    </row>
    <row r="14" ht="12.75" customHeight="1">
      <c r="A14" t="s">
        <v>220</v>
      </c>
      <c r="B14" s="1">
        <f>SUM(B12:B13)</f>
        <v>5784039.35</v>
      </c>
    </row>
    <row r="15" ht="12.75" customHeight="1">
      <c r="A15" t="s">
        <v>221</v>
      </c>
      <c r="B15" s="1">
        <f>10000*(66-8)</f>
        <v>580000</v>
      </c>
    </row>
    <row r="16" ht="12.75" customHeight="1">
      <c r="A16" t="s">
        <v>222</v>
      </c>
      <c r="B16" s="1">
        <f>(B15+B14)</f>
        <v>6364039.35</v>
      </c>
    </row>
    <row r="17" ht="12.75" customHeight="1"/>
    <row r="18" ht="12.75" customHeight="1">
      <c r="A18" t="s">
        <v>233</v>
      </c>
      <c r="B18">
        <v>74360.0</v>
      </c>
    </row>
    <row r="19" ht="12.75" customHeight="1">
      <c r="A19" t="s">
        <v>234</v>
      </c>
      <c r="B19" s="16">
        <f>(B12/B18)</f>
        <v>83.15180204</v>
      </c>
    </row>
    <row r="20" ht="12.75" customHeight="1"/>
    <row r="21" ht="12.75" customHeight="1"/>
    <row r="22" ht="12.75" customHeight="1"/>
    <row r="23" ht="12.75" customHeight="1">
      <c r="A23" t="s">
        <v>223</v>
      </c>
    </row>
    <row r="24" ht="12.75" customHeight="1">
      <c r="A24" t="s">
        <v>224</v>
      </c>
      <c r="B24" s="1">
        <f>(B14)</f>
        <v>5784039.35</v>
      </c>
    </row>
    <row r="25" ht="12.75" customHeight="1">
      <c r="A25" t="s">
        <v>225</v>
      </c>
      <c r="B25" s="1">
        <v>25000.0</v>
      </c>
    </row>
    <row r="26" ht="12.75" customHeight="1">
      <c r="A26" t="s">
        <v>226</v>
      </c>
      <c r="B26" s="1">
        <f>(1200*4*15)+(500*15)</f>
        <v>79500</v>
      </c>
    </row>
    <row r="27" ht="12.75" customHeight="1">
      <c r="A27" t="s">
        <v>227</v>
      </c>
      <c r="B27" s="1">
        <v>76032.0</v>
      </c>
    </row>
    <row r="28" ht="12.75" customHeight="1">
      <c r="A28" t="s">
        <v>217</v>
      </c>
      <c r="B28" s="1">
        <v>50000.0</v>
      </c>
    </row>
    <row r="29" ht="12.75" customHeight="1">
      <c r="A29" t="s">
        <v>228</v>
      </c>
      <c r="B29" s="1">
        <f>SUM(B24:B28)</f>
        <v>6014571.35</v>
      </c>
    </row>
    <row r="30" ht="12.75" customHeight="1">
      <c r="A30" t="s">
        <v>229</v>
      </c>
      <c r="B30" s="1">
        <f>10000*58</f>
        <v>580000</v>
      </c>
    </row>
    <row r="31" ht="12.75" customHeight="1">
      <c r="A31" t="s">
        <v>230</v>
      </c>
      <c r="B31" s="1">
        <f>(B30+B29)</f>
        <v>6594571.35</v>
      </c>
    </row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rintOptions/>
  <pageMargins bottom="0.75" footer="0.0" header="0.0" left="0.7" right="0.7" top="0.75"/>
  <pageSetup orientation="landscape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50.0"/>
    <col customWidth="1" min="2" max="2" width="25.43"/>
    <col customWidth="1" min="3" max="3" width="22.71"/>
    <col customWidth="1" min="4" max="4" width="13.71"/>
    <col customWidth="1" min="5" max="5" width="27.71"/>
    <col customWidth="1" min="6" max="26" width="13.71"/>
  </cols>
  <sheetData>
    <row r="1" ht="12.75" customHeight="1"/>
    <row r="2" ht="12.75" customHeight="1">
      <c r="A2" s="3" t="s">
        <v>236</v>
      </c>
      <c r="B2" s="3" t="s">
        <v>237</v>
      </c>
      <c r="E2" s="3" t="s">
        <v>238</v>
      </c>
    </row>
    <row r="3" ht="12.75" customHeight="1">
      <c r="A3" s="3" t="s">
        <v>239</v>
      </c>
    </row>
    <row r="4" ht="12.75" customHeight="1">
      <c r="A4" t="s">
        <v>240</v>
      </c>
      <c r="B4" s="1">
        <v>649469.7342000001</v>
      </c>
      <c r="E4" s="1">
        <v>694323.0</v>
      </c>
      <c r="I4" s="17">
        <f t="shared" ref="I4:I5" si="1">(E4-B4)</f>
        <v>44853.2658</v>
      </c>
      <c r="J4">
        <f t="shared" ref="J4:J5" si="2">(I4/10)</f>
        <v>4485.32658</v>
      </c>
    </row>
    <row r="5" ht="12.75" customHeight="1">
      <c r="A5" t="s">
        <v>241</v>
      </c>
      <c r="B5" s="1">
        <v>340828.8918</v>
      </c>
      <c r="E5" s="1">
        <v>364367.0</v>
      </c>
      <c r="I5" s="17">
        <f t="shared" si="1"/>
        <v>23538.1082</v>
      </c>
      <c r="J5">
        <f t="shared" si="2"/>
        <v>2353.81082</v>
      </c>
    </row>
    <row r="6" ht="12.75" customHeight="1">
      <c r="A6" t="s">
        <v>242</v>
      </c>
      <c r="B6" s="1">
        <v>990298.626</v>
      </c>
      <c r="E6" s="1">
        <v>1058690.0</v>
      </c>
      <c r="J6">
        <f>SUM(J4:J5)</f>
        <v>6839.1374</v>
      </c>
    </row>
    <row r="7" ht="12.75" customHeight="1"/>
    <row r="8" ht="12.75" customHeight="1"/>
    <row r="9" ht="12.75" customHeight="1"/>
    <row r="10" ht="12.75" customHeight="1"/>
    <row r="11" ht="12.75" customHeight="1">
      <c r="A11" s="3" t="s">
        <v>243</v>
      </c>
      <c r="B11" s="3"/>
      <c r="C11" s="3"/>
    </row>
    <row r="12" ht="12.75" customHeight="1">
      <c r="A12" s="3" t="s">
        <v>244</v>
      </c>
      <c r="B12" s="3" t="s">
        <v>245</v>
      </c>
      <c r="C12" s="3" t="s">
        <v>246</v>
      </c>
    </row>
    <row r="13" ht="12.75" customHeight="1">
      <c r="A13" t="s">
        <v>247</v>
      </c>
      <c r="B13">
        <v>66126.0</v>
      </c>
      <c r="C13" s="1">
        <v>297567.0</v>
      </c>
    </row>
    <row r="14" ht="12.75" customHeight="1">
      <c r="A14" t="s">
        <v>248</v>
      </c>
      <c r="B14">
        <v>99189.0</v>
      </c>
      <c r="C14" s="1">
        <v>991890.0</v>
      </c>
    </row>
    <row r="15" ht="12.75" customHeight="1">
      <c r="B15">
        <v>165315.0</v>
      </c>
      <c r="C15" s="1">
        <v>1289457.0</v>
      </c>
    </row>
    <row r="16" ht="12.75" customHeight="1"/>
    <row r="17" ht="12.75" customHeight="1"/>
    <row r="18" ht="12.75" customHeight="1"/>
    <row r="19" ht="12.75" customHeight="1">
      <c r="A19" t="s">
        <v>249</v>
      </c>
    </row>
    <row r="20" ht="12.75" customHeight="1">
      <c r="A20" t="s">
        <v>247</v>
      </c>
      <c r="B20" s="18">
        <f t="shared" ref="B20:B21" si="3">(B13-J4)</f>
        <v>61640.67342</v>
      </c>
    </row>
    <row r="21" ht="12.75" customHeight="1">
      <c r="A21" t="s">
        <v>248</v>
      </c>
      <c r="B21" s="18">
        <f t="shared" si="3"/>
        <v>96835.18918</v>
      </c>
    </row>
    <row r="22" ht="12.75" customHeight="1">
      <c r="B22" s="18">
        <f>SUM(B20:B21)</f>
        <v>158475.8626</v>
      </c>
    </row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rintOptions/>
  <pageMargins bottom="0.75" footer="0.0" header="0.0" left="0.7" right="0.7" top="0.75"/>
  <pageSetup orientation="landscape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7.14"/>
    <col customWidth="1" min="2" max="2" width="21.29"/>
    <col customWidth="1" min="3" max="3" width="20.86"/>
    <col customWidth="1" min="4" max="4" width="15.14"/>
    <col customWidth="1" min="5" max="5" width="13.71"/>
    <col customWidth="1" min="6" max="6" width="36.29"/>
    <col customWidth="1" min="7" max="26" width="13.71"/>
  </cols>
  <sheetData>
    <row r="1" ht="12.75" customHeight="1">
      <c r="A1" s="19" t="s">
        <v>251</v>
      </c>
      <c r="B1" s="20"/>
      <c r="C1" s="20"/>
      <c r="D1" s="20"/>
      <c r="E1" s="20"/>
      <c r="F1" s="20"/>
      <c r="G1" s="20"/>
    </row>
    <row r="2" ht="12.75" customHeight="1">
      <c r="A2" s="19" t="s">
        <v>252</v>
      </c>
      <c r="D2" s="20"/>
      <c r="E2" s="19" t="s">
        <v>253</v>
      </c>
      <c r="F2" s="21">
        <v>2.0100000000000002</v>
      </c>
      <c r="G2" s="20"/>
    </row>
    <row r="3" ht="12.75" customHeight="1">
      <c r="A3" s="20"/>
      <c r="B3" s="19"/>
      <c r="C3" s="20"/>
      <c r="D3" s="20"/>
      <c r="E3" s="19"/>
      <c r="F3" s="19"/>
      <c r="G3" s="20"/>
    </row>
    <row r="4" ht="12.75" customHeight="1">
      <c r="A4" s="22" t="s">
        <v>254</v>
      </c>
      <c r="B4" s="20"/>
      <c r="C4" s="20"/>
      <c r="D4" s="20"/>
      <c r="E4" s="20"/>
      <c r="F4" s="20"/>
      <c r="G4" s="20"/>
    </row>
    <row r="5" ht="12.75" customHeight="1">
      <c r="A5" s="23" t="s">
        <v>255</v>
      </c>
      <c r="B5" s="24"/>
      <c r="C5" s="24"/>
      <c r="D5" s="24"/>
      <c r="E5" s="25"/>
      <c r="F5" s="26">
        <f>('Income and Expenses No New'!E132)</f>
        <v>10680000.69</v>
      </c>
      <c r="G5" s="20"/>
    </row>
    <row r="6" ht="12.75" customHeight="1">
      <c r="A6" s="23" t="s">
        <v>257</v>
      </c>
      <c r="B6" s="24"/>
      <c r="C6" s="24"/>
      <c r="D6" s="24"/>
      <c r="E6" s="25"/>
      <c r="F6" s="27">
        <v>0.0325</v>
      </c>
      <c r="G6" s="20"/>
    </row>
    <row r="7" ht="12.75" customHeight="1">
      <c r="A7" s="23" t="s">
        <v>258</v>
      </c>
      <c r="B7" s="24"/>
      <c r="C7" s="24"/>
      <c r="D7" s="24"/>
      <c r="E7" s="25"/>
      <c r="F7" s="28">
        <v>40.0</v>
      </c>
      <c r="G7" s="20"/>
    </row>
    <row r="8" ht="12.75" customHeight="1">
      <c r="A8" s="23" t="s">
        <v>259</v>
      </c>
      <c r="B8" s="24"/>
      <c r="C8" s="24"/>
      <c r="D8" s="24"/>
      <c r="E8" s="25"/>
      <c r="F8" s="29">
        <f>DATE(2021,1,1)</f>
        <v>44197</v>
      </c>
      <c r="G8" s="20"/>
    </row>
    <row r="9" ht="12.75" customHeight="1">
      <c r="A9" s="19"/>
      <c r="B9" s="20"/>
      <c r="C9" s="20"/>
      <c r="D9" s="20"/>
      <c r="E9" s="20"/>
      <c r="F9" s="30"/>
      <c r="G9" s="20"/>
    </row>
    <row r="10" ht="12.75" customHeight="1">
      <c r="A10" s="22" t="s">
        <v>260</v>
      </c>
      <c r="B10" s="20"/>
      <c r="C10" s="20"/>
      <c r="D10" s="20"/>
      <c r="E10" s="20"/>
      <c r="F10" s="20"/>
      <c r="G10" s="20"/>
    </row>
    <row r="11" ht="12.75" customHeight="1">
      <c r="A11" s="23" t="s">
        <v>261</v>
      </c>
      <c r="B11" s="24"/>
      <c r="C11" s="24"/>
      <c r="D11" s="24"/>
      <c r="E11" s="25"/>
      <c r="F11" s="27">
        <f>ROUND((1+F12)^12-1,4)</f>
        <v>0.0328</v>
      </c>
      <c r="G11" s="20"/>
    </row>
    <row r="12" ht="12.75" customHeight="1">
      <c r="A12" s="23" t="s">
        <v>262</v>
      </c>
      <c r="B12" s="25"/>
      <c r="C12" s="31" t="s">
        <v>34</v>
      </c>
      <c r="D12" s="32">
        <f>F12*12</f>
        <v>0.03228210831</v>
      </c>
      <c r="E12" s="31" t="s">
        <v>263</v>
      </c>
      <c r="F12" s="33">
        <f>((1+($F$6/2))^2)^(1/12)-1</f>
        <v>0.002690175693</v>
      </c>
      <c r="G12" s="20"/>
    </row>
    <row r="13" ht="12.75" customHeight="1">
      <c r="A13" s="23" t="s">
        <v>264</v>
      </c>
      <c r="B13" s="24"/>
      <c r="C13" s="24"/>
      <c r="D13" s="24"/>
      <c r="E13" s="25"/>
      <c r="F13" s="9">
        <f>$F$7*12</f>
        <v>480</v>
      </c>
      <c r="G13" s="20"/>
    </row>
    <row r="14" ht="12.75" customHeight="1">
      <c r="A14" s="23" t="s">
        <v>265</v>
      </c>
      <c r="B14" s="24"/>
      <c r="C14" s="24"/>
      <c r="D14" s="24"/>
      <c r="E14" s="25"/>
      <c r="F14" s="9">
        <f>($F$5*$F$12)/(1-(1+$F$12)^(-$F$13))</f>
        <v>39650.6506</v>
      </c>
      <c r="G14" s="20"/>
    </row>
    <row r="15" ht="12.75" customHeight="1">
      <c r="A15" s="23" t="s">
        <v>266</v>
      </c>
      <c r="B15" s="24"/>
      <c r="C15" s="24"/>
      <c r="D15" s="24"/>
      <c r="E15" s="25"/>
      <c r="F15" s="36">
        <f>('Income and Expenses New'!C143)</f>
        <v>36321.51329</v>
      </c>
      <c r="G15" s="20"/>
    </row>
    <row r="16" ht="12.75" customHeight="1">
      <c r="A16" s="23" t="s">
        <v>267</v>
      </c>
      <c r="B16" s="24"/>
      <c r="C16" s="24"/>
      <c r="D16" s="24"/>
      <c r="E16" s="25"/>
      <c r="F16" s="36">
        <f>ROUND(F15,0)</f>
        <v>36322</v>
      </c>
      <c r="G16" s="20"/>
    </row>
    <row r="17" ht="12.75" customHeight="1">
      <c r="A17" s="20"/>
      <c r="B17" s="20"/>
      <c r="C17" s="20"/>
      <c r="D17" s="20"/>
      <c r="E17" s="20"/>
      <c r="F17" s="20"/>
      <c r="G17" s="20"/>
    </row>
    <row r="18" ht="12.75" customHeight="1">
      <c r="A18" s="38" t="s">
        <v>268</v>
      </c>
      <c r="B18" s="38" t="s">
        <v>269</v>
      </c>
      <c r="C18" s="38" t="s">
        <v>270</v>
      </c>
      <c r="D18" s="38" t="s">
        <v>271</v>
      </c>
      <c r="E18" s="39" t="s">
        <v>272</v>
      </c>
      <c r="F18" s="38" t="s">
        <v>273</v>
      </c>
      <c r="G18" s="20"/>
    </row>
    <row r="19" ht="12.75" customHeight="1">
      <c r="A19" s="40"/>
      <c r="B19" s="40"/>
      <c r="C19" s="40"/>
      <c r="D19" s="40"/>
      <c r="E19" s="40"/>
      <c r="F19" s="40"/>
      <c r="G19" s="20"/>
    </row>
    <row r="20" ht="12.75" customHeight="1">
      <c r="A20" s="29">
        <f>DATE(YEAR($F$8)-1900+1900,MONTH($F$8),DAY($F$8))</f>
        <v>44197</v>
      </c>
      <c r="B20" s="41">
        <f>(F16)</f>
        <v>36322</v>
      </c>
      <c r="C20" s="41">
        <f>(F5*F12)</f>
        <v>28731.07826</v>
      </c>
      <c r="D20" s="41">
        <f>(B20-C20)</f>
        <v>7590.921738</v>
      </c>
      <c r="E20" s="41">
        <v>0.0</v>
      </c>
      <c r="F20" s="41">
        <f>(F5-D20)</f>
        <v>10672409.77</v>
      </c>
      <c r="G20" s="20"/>
    </row>
    <row r="21" ht="12.75" customHeight="1">
      <c r="A21" s="29">
        <f t="shared" ref="A21:A154" si="1">DATE(IF(MONTH(A20)=12,((YEAR(A20)-1900)+1900)+1,((YEAR(A20)-1900)+1900)),IF(MONTH(A20)=12,1,MONTH(A20)+1),DAY($F$8))</f>
        <v>44228</v>
      </c>
      <c r="B21" s="41">
        <f>F15</f>
        <v>36321.51329</v>
      </c>
      <c r="C21" s="41">
        <f t="shared" ref="C21:C154" si="2">ROUND($F$12*F20,2)</f>
        <v>28710.66</v>
      </c>
      <c r="D21" s="41">
        <f t="shared" ref="D21:D154" si="3">B21-C21</f>
        <v>7610.853285</v>
      </c>
      <c r="E21" s="41">
        <v>0.0</v>
      </c>
      <c r="F21" s="41">
        <f t="shared" ref="F21:F154" si="4">F20-D21-E21</f>
        <v>10664798.92</v>
      </c>
      <c r="G21" s="20"/>
    </row>
    <row r="22" ht="12.75" customHeight="1">
      <c r="A22" s="29">
        <f t="shared" si="1"/>
        <v>44256</v>
      </c>
      <c r="B22" s="41">
        <f t="shared" ref="B22:B154" si="5">$B$21</f>
        <v>36321.51329</v>
      </c>
      <c r="C22" s="41">
        <f t="shared" si="2"/>
        <v>28690.18</v>
      </c>
      <c r="D22" s="41">
        <f t="shared" si="3"/>
        <v>7631.333285</v>
      </c>
      <c r="E22" s="41">
        <v>0.0</v>
      </c>
      <c r="F22" s="41">
        <f t="shared" si="4"/>
        <v>10657167.58</v>
      </c>
      <c r="G22" s="20"/>
    </row>
    <row r="23" ht="12.75" customHeight="1">
      <c r="A23" s="29">
        <f t="shared" si="1"/>
        <v>44287</v>
      </c>
      <c r="B23" s="41">
        <f t="shared" si="5"/>
        <v>36321.51329</v>
      </c>
      <c r="C23" s="41">
        <f t="shared" si="2"/>
        <v>28669.65</v>
      </c>
      <c r="D23" s="41">
        <f t="shared" si="3"/>
        <v>7651.863285</v>
      </c>
      <c r="E23" s="41">
        <v>0.0</v>
      </c>
      <c r="F23" s="41">
        <f t="shared" si="4"/>
        <v>10649515.72</v>
      </c>
      <c r="G23" s="20"/>
    </row>
    <row r="24" ht="12.75" customHeight="1">
      <c r="A24" s="29">
        <f t="shared" si="1"/>
        <v>44317</v>
      </c>
      <c r="B24" s="41">
        <f t="shared" si="5"/>
        <v>36321.51329</v>
      </c>
      <c r="C24" s="41">
        <f t="shared" si="2"/>
        <v>28649.07</v>
      </c>
      <c r="D24" s="41">
        <f t="shared" si="3"/>
        <v>7672.443285</v>
      </c>
      <c r="E24" s="41">
        <v>0.0</v>
      </c>
      <c r="F24" s="41">
        <f t="shared" si="4"/>
        <v>10641843.28</v>
      </c>
      <c r="G24" s="20"/>
    </row>
    <row r="25" ht="12.75" customHeight="1">
      <c r="A25" s="29">
        <f t="shared" si="1"/>
        <v>44348</v>
      </c>
      <c r="B25" s="41">
        <f t="shared" si="5"/>
        <v>36321.51329</v>
      </c>
      <c r="C25" s="41">
        <f t="shared" si="2"/>
        <v>28628.43</v>
      </c>
      <c r="D25" s="41">
        <f t="shared" si="3"/>
        <v>7693.083285</v>
      </c>
      <c r="E25" s="41">
        <v>0.0</v>
      </c>
      <c r="F25" s="41">
        <f t="shared" si="4"/>
        <v>10634150.19</v>
      </c>
      <c r="G25" s="20"/>
    </row>
    <row r="26" ht="12.75" customHeight="1">
      <c r="A26" s="29">
        <f t="shared" si="1"/>
        <v>44378</v>
      </c>
      <c r="B26" s="41">
        <f t="shared" si="5"/>
        <v>36321.51329</v>
      </c>
      <c r="C26" s="41">
        <f t="shared" si="2"/>
        <v>28607.73</v>
      </c>
      <c r="D26" s="41">
        <f t="shared" si="3"/>
        <v>7713.783285</v>
      </c>
      <c r="E26" s="41">
        <v>0.0</v>
      </c>
      <c r="F26" s="41">
        <f t="shared" si="4"/>
        <v>10626436.41</v>
      </c>
      <c r="G26" s="20"/>
    </row>
    <row r="27" ht="12.75" customHeight="1">
      <c r="A27" s="29">
        <f t="shared" si="1"/>
        <v>44409</v>
      </c>
      <c r="B27" s="41">
        <f t="shared" si="5"/>
        <v>36321.51329</v>
      </c>
      <c r="C27" s="41">
        <f t="shared" si="2"/>
        <v>28586.98</v>
      </c>
      <c r="D27" s="41">
        <f t="shared" si="3"/>
        <v>7734.533285</v>
      </c>
      <c r="E27" s="41">
        <v>0.0</v>
      </c>
      <c r="F27" s="41">
        <f t="shared" si="4"/>
        <v>10618701.88</v>
      </c>
      <c r="G27" s="20"/>
    </row>
    <row r="28" ht="12.75" customHeight="1">
      <c r="A28" s="29">
        <f t="shared" si="1"/>
        <v>44440</v>
      </c>
      <c r="B28" s="41">
        <f t="shared" si="5"/>
        <v>36321.51329</v>
      </c>
      <c r="C28" s="41">
        <f t="shared" si="2"/>
        <v>28566.17</v>
      </c>
      <c r="D28" s="41">
        <f t="shared" si="3"/>
        <v>7755.343285</v>
      </c>
      <c r="E28" s="41">
        <v>0.0</v>
      </c>
      <c r="F28" s="41">
        <f t="shared" si="4"/>
        <v>10610946.53</v>
      </c>
      <c r="G28" s="20"/>
    </row>
    <row r="29" ht="12.75" customHeight="1">
      <c r="A29" s="29">
        <f t="shared" si="1"/>
        <v>44470</v>
      </c>
      <c r="B29" s="41">
        <f t="shared" si="5"/>
        <v>36321.51329</v>
      </c>
      <c r="C29" s="41">
        <f t="shared" si="2"/>
        <v>28545.31</v>
      </c>
      <c r="D29" s="41">
        <f t="shared" si="3"/>
        <v>7776.203285</v>
      </c>
      <c r="E29" s="41">
        <v>0.0</v>
      </c>
      <c r="F29" s="41">
        <f t="shared" si="4"/>
        <v>10603170.33</v>
      </c>
      <c r="G29" s="20"/>
    </row>
    <row r="30" ht="12.75" customHeight="1">
      <c r="A30" s="29">
        <f t="shared" si="1"/>
        <v>44501</v>
      </c>
      <c r="B30" s="41">
        <f t="shared" si="5"/>
        <v>36321.51329</v>
      </c>
      <c r="C30" s="41">
        <f t="shared" si="2"/>
        <v>28524.39</v>
      </c>
      <c r="D30" s="41">
        <f t="shared" si="3"/>
        <v>7797.123285</v>
      </c>
      <c r="E30" s="41">
        <v>0.0</v>
      </c>
      <c r="F30" s="41">
        <f t="shared" si="4"/>
        <v>10595373.21</v>
      </c>
      <c r="G30" s="20"/>
    </row>
    <row r="31" ht="12.75" customHeight="1">
      <c r="A31" s="29">
        <f t="shared" si="1"/>
        <v>44531</v>
      </c>
      <c r="B31" s="41">
        <f t="shared" si="5"/>
        <v>36321.51329</v>
      </c>
      <c r="C31" s="41">
        <f t="shared" si="2"/>
        <v>28503.42</v>
      </c>
      <c r="D31" s="41">
        <f t="shared" si="3"/>
        <v>7818.093285</v>
      </c>
      <c r="E31" s="41">
        <v>0.0</v>
      </c>
      <c r="F31" s="41">
        <f t="shared" si="4"/>
        <v>10587555.12</v>
      </c>
      <c r="G31" s="20"/>
    </row>
    <row r="32" ht="12.75" customHeight="1">
      <c r="A32" s="29">
        <f t="shared" si="1"/>
        <v>44562</v>
      </c>
      <c r="B32" s="41">
        <f t="shared" si="5"/>
        <v>36321.51329</v>
      </c>
      <c r="C32" s="41">
        <f t="shared" si="2"/>
        <v>28482.38</v>
      </c>
      <c r="D32" s="41">
        <f t="shared" si="3"/>
        <v>7839.133285</v>
      </c>
      <c r="E32" s="41">
        <v>0.0</v>
      </c>
      <c r="F32" s="41">
        <f t="shared" si="4"/>
        <v>10579715.98</v>
      </c>
      <c r="G32" s="20"/>
    </row>
    <row r="33" ht="12.75" customHeight="1">
      <c r="A33" s="29">
        <f t="shared" si="1"/>
        <v>44593</v>
      </c>
      <c r="B33" s="41">
        <f t="shared" si="5"/>
        <v>36321.51329</v>
      </c>
      <c r="C33" s="41">
        <f t="shared" si="2"/>
        <v>28461.29</v>
      </c>
      <c r="D33" s="41">
        <f t="shared" si="3"/>
        <v>7860.223285</v>
      </c>
      <c r="E33" s="41">
        <v>0.0</v>
      </c>
      <c r="F33" s="41">
        <f t="shared" si="4"/>
        <v>10571855.76</v>
      </c>
      <c r="G33" s="16"/>
    </row>
    <row r="34" ht="12.75" customHeight="1">
      <c r="A34" s="29">
        <f t="shared" si="1"/>
        <v>44621</v>
      </c>
      <c r="B34" s="41">
        <f t="shared" si="5"/>
        <v>36321.51329</v>
      </c>
      <c r="C34" s="41">
        <f t="shared" si="2"/>
        <v>28440.15</v>
      </c>
      <c r="D34" s="41">
        <f t="shared" si="3"/>
        <v>7881.363285</v>
      </c>
      <c r="E34" s="41">
        <v>0.0</v>
      </c>
      <c r="F34" s="41">
        <f t="shared" si="4"/>
        <v>10563974.4</v>
      </c>
      <c r="G34" s="20"/>
    </row>
    <row r="35" ht="12.75" customHeight="1">
      <c r="A35" s="29">
        <f t="shared" si="1"/>
        <v>44652</v>
      </c>
      <c r="B35" s="41">
        <f t="shared" si="5"/>
        <v>36321.51329</v>
      </c>
      <c r="C35" s="41">
        <f t="shared" si="2"/>
        <v>28418.95</v>
      </c>
      <c r="D35" s="41">
        <f t="shared" si="3"/>
        <v>7902.563285</v>
      </c>
      <c r="E35" s="41">
        <v>0.0</v>
      </c>
      <c r="F35" s="41">
        <f t="shared" si="4"/>
        <v>10556071.83</v>
      </c>
      <c r="G35" s="20"/>
    </row>
    <row r="36" ht="12.75" customHeight="1">
      <c r="A36" s="29">
        <f t="shared" si="1"/>
        <v>44682</v>
      </c>
      <c r="B36" s="41">
        <f t="shared" si="5"/>
        <v>36321.51329</v>
      </c>
      <c r="C36" s="41">
        <f t="shared" si="2"/>
        <v>28397.69</v>
      </c>
      <c r="D36" s="41">
        <f t="shared" si="3"/>
        <v>7923.823285</v>
      </c>
      <c r="E36" s="41">
        <v>0.0</v>
      </c>
      <c r="F36" s="41">
        <f t="shared" si="4"/>
        <v>10548148.01</v>
      </c>
      <c r="G36" s="20"/>
    </row>
    <row r="37" ht="12.75" customHeight="1">
      <c r="A37" s="29">
        <f t="shared" si="1"/>
        <v>44713</v>
      </c>
      <c r="B37" s="41">
        <f t="shared" si="5"/>
        <v>36321.51329</v>
      </c>
      <c r="C37" s="41">
        <f t="shared" si="2"/>
        <v>28376.37</v>
      </c>
      <c r="D37" s="41">
        <f t="shared" si="3"/>
        <v>7945.143285</v>
      </c>
      <c r="E37" s="41">
        <v>0.0</v>
      </c>
      <c r="F37" s="41">
        <f t="shared" si="4"/>
        <v>10540202.87</v>
      </c>
      <c r="G37" s="20"/>
    </row>
    <row r="38" ht="12.75" customHeight="1">
      <c r="A38" s="29">
        <f t="shared" si="1"/>
        <v>44743</v>
      </c>
      <c r="B38" s="41">
        <f t="shared" si="5"/>
        <v>36321.51329</v>
      </c>
      <c r="C38" s="41">
        <f t="shared" si="2"/>
        <v>28355</v>
      </c>
      <c r="D38" s="41">
        <f t="shared" si="3"/>
        <v>7966.513285</v>
      </c>
      <c r="E38" s="41">
        <v>0.0</v>
      </c>
      <c r="F38" s="41">
        <f t="shared" si="4"/>
        <v>10532236.35</v>
      </c>
      <c r="G38" s="20"/>
    </row>
    <row r="39" ht="12.75" customHeight="1">
      <c r="A39" s="29">
        <f t="shared" si="1"/>
        <v>44774</v>
      </c>
      <c r="B39" s="41">
        <f t="shared" si="5"/>
        <v>36321.51329</v>
      </c>
      <c r="C39" s="41">
        <f t="shared" si="2"/>
        <v>28333.57</v>
      </c>
      <c r="D39" s="41">
        <f t="shared" si="3"/>
        <v>7987.943285</v>
      </c>
      <c r="E39" s="41">
        <v>0.0</v>
      </c>
      <c r="F39" s="41">
        <f t="shared" si="4"/>
        <v>10524248.41</v>
      </c>
      <c r="G39" s="20"/>
    </row>
    <row r="40" ht="12.75" customHeight="1">
      <c r="A40" s="29">
        <f t="shared" si="1"/>
        <v>44805</v>
      </c>
      <c r="B40" s="41">
        <f t="shared" si="5"/>
        <v>36321.51329</v>
      </c>
      <c r="C40" s="41">
        <f t="shared" si="2"/>
        <v>28312.08</v>
      </c>
      <c r="D40" s="41">
        <f t="shared" si="3"/>
        <v>8009.433285</v>
      </c>
      <c r="E40" s="41">
        <v>0.0</v>
      </c>
      <c r="F40" s="41">
        <f t="shared" si="4"/>
        <v>10516238.98</v>
      </c>
      <c r="G40" s="20"/>
    </row>
    <row r="41" ht="12.75" customHeight="1">
      <c r="A41" s="29">
        <f t="shared" si="1"/>
        <v>44835</v>
      </c>
      <c r="B41" s="41">
        <f t="shared" si="5"/>
        <v>36321.51329</v>
      </c>
      <c r="C41" s="41">
        <f t="shared" si="2"/>
        <v>28290.53</v>
      </c>
      <c r="D41" s="41">
        <f t="shared" si="3"/>
        <v>8030.983285</v>
      </c>
      <c r="E41" s="41">
        <v>0.0</v>
      </c>
      <c r="F41" s="41">
        <f t="shared" si="4"/>
        <v>10508207.99</v>
      </c>
      <c r="G41" s="20"/>
    </row>
    <row r="42" ht="12.75" customHeight="1">
      <c r="A42" s="29">
        <f t="shared" si="1"/>
        <v>44866</v>
      </c>
      <c r="B42" s="41">
        <f t="shared" si="5"/>
        <v>36321.51329</v>
      </c>
      <c r="C42" s="41">
        <f t="shared" si="2"/>
        <v>28268.93</v>
      </c>
      <c r="D42" s="41">
        <f t="shared" si="3"/>
        <v>8052.583285</v>
      </c>
      <c r="E42" s="41">
        <v>0.0</v>
      </c>
      <c r="F42" s="41">
        <f t="shared" si="4"/>
        <v>10500155.41</v>
      </c>
      <c r="G42" s="20"/>
    </row>
    <row r="43" ht="12.75" customHeight="1">
      <c r="A43" s="29">
        <f t="shared" si="1"/>
        <v>44896</v>
      </c>
      <c r="B43" s="41">
        <f t="shared" si="5"/>
        <v>36321.51329</v>
      </c>
      <c r="C43" s="41">
        <f t="shared" si="2"/>
        <v>28247.26</v>
      </c>
      <c r="D43" s="41">
        <f t="shared" si="3"/>
        <v>8074.253285</v>
      </c>
      <c r="E43" s="41">
        <v>0.0</v>
      </c>
      <c r="F43" s="41">
        <f t="shared" si="4"/>
        <v>10492081.16</v>
      </c>
      <c r="G43" s="20"/>
    </row>
    <row r="44" ht="12.75" customHeight="1">
      <c r="A44" s="29">
        <f t="shared" si="1"/>
        <v>44927</v>
      </c>
      <c r="B44" s="41">
        <f t="shared" si="5"/>
        <v>36321.51329</v>
      </c>
      <c r="C44" s="41">
        <f t="shared" si="2"/>
        <v>28225.54</v>
      </c>
      <c r="D44" s="41">
        <f t="shared" si="3"/>
        <v>8095.973285</v>
      </c>
      <c r="E44" s="41">
        <v>0.0</v>
      </c>
      <c r="F44" s="41">
        <f t="shared" si="4"/>
        <v>10483985.18</v>
      </c>
      <c r="G44" s="20"/>
    </row>
    <row r="45" ht="12.75" customHeight="1">
      <c r="A45" s="29">
        <f t="shared" si="1"/>
        <v>44958</v>
      </c>
      <c r="B45" s="41">
        <f t="shared" si="5"/>
        <v>36321.51329</v>
      </c>
      <c r="C45" s="41">
        <f t="shared" si="2"/>
        <v>28203.76</v>
      </c>
      <c r="D45" s="41">
        <f t="shared" si="3"/>
        <v>8117.753285</v>
      </c>
      <c r="E45" s="41">
        <v>0.0</v>
      </c>
      <c r="F45" s="41">
        <f t="shared" si="4"/>
        <v>10475867.43</v>
      </c>
      <c r="G45" s="16"/>
    </row>
    <row r="46" ht="12.75" customHeight="1">
      <c r="A46" s="29">
        <f t="shared" si="1"/>
        <v>44986</v>
      </c>
      <c r="B46" s="41">
        <f t="shared" si="5"/>
        <v>36321.51329</v>
      </c>
      <c r="C46" s="41">
        <f t="shared" si="2"/>
        <v>28181.92</v>
      </c>
      <c r="D46" s="41">
        <f t="shared" si="3"/>
        <v>8139.593285</v>
      </c>
      <c r="E46" s="41">
        <v>0.0</v>
      </c>
      <c r="F46" s="41">
        <f t="shared" si="4"/>
        <v>10467727.84</v>
      </c>
      <c r="G46" s="20"/>
    </row>
    <row r="47" ht="12.75" customHeight="1">
      <c r="A47" s="29">
        <f t="shared" si="1"/>
        <v>45017</v>
      </c>
      <c r="B47" s="41">
        <f t="shared" si="5"/>
        <v>36321.51329</v>
      </c>
      <c r="C47" s="41">
        <f t="shared" si="2"/>
        <v>28160.03</v>
      </c>
      <c r="D47" s="41">
        <f t="shared" si="3"/>
        <v>8161.483285</v>
      </c>
      <c r="E47" s="41">
        <v>0.0</v>
      </c>
      <c r="F47" s="41">
        <f t="shared" si="4"/>
        <v>10459566.35</v>
      </c>
      <c r="G47" s="20"/>
    </row>
    <row r="48" ht="12.75" customHeight="1">
      <c r="A48" s="29">
        <f t="shared" si="1"/>
        <v>45047</v>
      </c>
      <c r="B48" s="41">
        <f t="shared" si="5"/>
        <v>36321.51329</v>
      </c>
      <c r="C48" s="41">
        <f t="shared" si="2"/>
        <v>28138.07</v>
      </c>
      <c r="D48" s="41">
        <f t="shared" si="3"/>
        <v>8183.443285</v>
      </c>
      <c r="E48" s="41">
        <v>0.0</v>
      </c>
      <c r="F48" s="41">
        <f t="shared" si="4"/>
        <v>10451382.91</v>
      </c>
      <c r="G48" s="20"/>
    </row>
    <row r="49" ht="12.75" customHeight="1">
      <c r="A49" s="29">
        <f t="shared" si="1"/>
        <v>45078</v>
      </c>
      <c r="B49" s="41">
        <f t="shared" si="5"/>
        <v>36321.51329</v>
      </c>
      <c r="C49" s="41">
        <f t="shared" si="2"/>
        <v>28116.06</v>
      </c>
      <c r="D49" s="41">
        <f t="shared" si="3"/>
        <v>8205.453285</v>
      </c>
      <c r="E49" s="41">
        <v>0.0</v>
      </c>
      <c r="F49" s="41">
        <f t="shared" si="4"/>
        <v>10443177.46</v>
      </c>
      <c r="G49" s="20"/>
    </row>
    <row r="50" ht="12.75" customHeight="1">
      <c r="A50" s="29">
        <f t="shared" si="1"/>
        <v>45108</v>
      </c>
      <c r="B50" s="41">
        <f t="shared" si="5"/>
        <v>36321.51329</v>
      </c>
      <c r="C50" s="41">
        <f t="shared" si="2"/>
        <v>28093.98</v>
      </c>
      <c r="D50" s="41">
        <f t="shared" si="3"/>
        <v>8227.533285</v>
      </c>
      <c r="E50" s="41">
        <v>0.0</v>
      </c>
      <c r="F50" s="41">
        <f t="shared" si="4"/>
        <v>10434949.92</v>
      </c>
      <c r="G50" s="20"/>
    </row>
    <row r="51" ht="12.75" customHeight="1">
      <c r="A51" s="29">
        <f t="shared" si="1"/>
        <v>45139</v>
      </c>
      <c r="B51" s="41">
        <f t="shared" si="5"/>
        <v>36321.51329</v>
      </c>
      <c r="C51" s="41">
        <f t="shared" si="2"/>
        <v>28071.85</v>
      </c>
      <c r="D51" s="41">
        <f t="shared" si="3"/>
        <v>8249.663285</v>
      </c>
      <c r="E51" s="41">
        <v>0.0</v>
      </c>
      <c r="F51" s="41">
        <f t="shared" si="4"/>
        <v>10426700.26</v>
      </c>
      <c r="G51" s="20"/>
    </row>
    <row r="52" ht="12.75" customHeight="1">
      <c r="A52" s="29">
        <f t="shared" si="1"/>
        <v>45170</v>
      </c>
      <c r="B52" s="41">
        <f t="shared" si="5"/>
        <v>36321.51329</v>
      </c>
      <c r="C52" s="41">
        <f t="shared" si="2"/>
        <v>28049.66</v>
      </c>
      <c r="D52" s="41">
        <f t="shared" si="3"/>
        <v>8271.853285</v>
      </c>
      <c r="E52" s="41">
        <v>0.0</v>
      </c>
      <c r="F52" s="41">
        <f t="shared" si="4"/>
        <v>10418428.41</v>
      </c>
      <c r="G52" s="20"/>
    </row>
    <row r="53" ht="12.75" customHeight="1">
      <c r="A53" s="29">
        <f t="shared" si="1"/>
        <v>45200</v>
      </c>
      <c r="B53" s="41">
        <f t="shared" si="5"/>
        <v>36321.51329</v>
      </c>
      <c r="C53" s="41">
        <f t="shared" si="2"/>
        <v>28027.4</v>
      </c>
      <c r="D53" s="41">
        <f t="shared" si="3"/>
        <v>8294.113285</v>
      </c>
      <c r="E53" s="41">
        <v>0.0</v>
      </c>
      <c r="F53" s="41">
        <f t="shared" si="4"/>
        <v>10410134.29</v>
      </c>
      <c r="G53" s="20"/>
    </row>
    <row r="54" ht="12.75" customHeight="1">
      <c r="A54" s="29">
        <f t="shared" si="1"/>
        <v>45231</v>
      </c>
      <c r="B54" s="41">
        <f t="shared" si="5"/>
        <v>36321.51329</v>
      </c>
      <c r="C54" s="41">
        <f t="shared" si="2"/>
        <v>28005.09</v>
      </c>
      <c r="D54" s="41">
        <f t="shared" si="3"/>
        <v>8316.423285</v>
      </c>
      <c r="E54" s="41">
        <v>0.0</v>
      </c>
      <c r="F54" s="41">
        <f t="shared" si="4"/>
        <v>10401817.87</v>
      </c>
      <c r="G54" s="20"/>
    </row>
    <row r="55" ht="12.75" customHeight="1">
      <c r="A55" s="29">
        <f t="shared" si="1"/>
        <v>45261</v>
      </c>
      <c r="B55" s="41">
        <f t="shared" si="5"/>
        <v>36321.51329</v>
      </c>
      <c r="C55" s="41">
        <f t="shared" si="2"/>
        <v>27982.72</v>
      </c>
      <c r="D55" s="41">
        <f t="shared" si="3"/>
        <v>8338.793285</v>
      </c>
      <c r="E55" s="41">
        <v>0.0</v>
      </c>
      <c r="F55" s="41">
        <f t="shared" si="4"/>
        <v>10393479.08</v>
      </c>
      <c r="G55" s="20"/>
    </row>
    <row r="56" ht="12.75" customHeight="1">
      <c r="A56" s="29">
        <f t="shared" si="1"/>
        <v>45292</v>
      </c>
      <c r="B56" s="41">
        <f t="shared" si="5"/>
        <v>36321.51329</v>
      </c>
      <c r="C56" s="41">
        <f t="shared" si="2"/>
        <v>27960.28</v>
      </c>
      <c r="D56" s="41">
        <f t="shared" si="3"/>
        <v>8361.233285</v>
      </c>
      <c r="E56" s="41">
        <v>0.0</v>
      </c>
      <c r="F56" s="41">
        <f t="shared" si="4"/>
        <v>10385117.84</v>
      </c>
      <c r="G56" s="1"/>
    </row>
    <row r="57" ht="12.75" customHeight="1">
      <c r="A57" s="29">
        <f t="shared" si="1"/>
        <v>45323</v>
      </c>
      <c r="B57" s="41">
        <f t="shared" si="5"/>
        <v>36321.51329</v>
      </c>
      <c r="C57" s="41">
        <f t="shared" si="2"/>
        <v>27937.79</v>
      </c>
      <c r="D57" s="41">
        <f t="shared" si="3"/>
        <v>8383.723285</v>
      </c>
      <c r="E57" s="41">
        <v>0.0</v>
      </c>
      <c r="F57" s="41">
        <f t="shared" si="4"/>
        <v>10376734.12</v>
      </c>
      <c r="G57" s="20"/>
    </row>
    <row r="58" ht="12.75" customHeight="1">
      <c r="A58" s="29">
        <f t="shared" si="1"/>
        <v>45352</v>
      </c>
      <c r="B58" s="41">
        <f t="shared" si="5"/>
        <v>36321.51329</v>
      </c>
      <c r="C58" s="41">
        <f t="shared" si="2"/>
        <v>27915.24</v>
      </c>
      <c r="D58" s="41">
        <f t="shared" si="3"/>
        <v>8406.273285</v>
      </c>
      <c r="E58" s="41">
        <v>0.0</v>
      </c>
      <c r="F58" s="41">
        <f t="shared" si="4"/>
        <v>10368327.85</v>
      </c>
      <c r="G58" s="20"/>
    </row>
    <row r="59" ht="12.75" customHeight="1">
      <c r="A59" s="29">
        <f t="shared" si="1"/>
        <v>45383</v>
      </c>
      <c r="B59" s="41">
        <f t="shared" si="5"/>
        <v>36321.51329</v>
      </c>
      <c r="C59" s="41">
        <f t="shared" si="2"/>
        <v>27892.62</v>
      </c>
      <c r="D59" s="41">
        <f t="shared" si="3"/>
        <v>8428.893285</v>
      </c>
      <c r="E59" s="41">
        <v>0.0</v>
      </c>
      <c r="F59" s="41">
        <f t="shared" si="4"/>
        <v>10359898.95</v>
      </c>
      <c r="G59" s="20"/>
    </row>
    <row r="60" ht="12.75" customHeight="1">
      <c r="A60" s="29">
        <f t="shared" si="1"/>
        <v>45413</v>
      </c>
      <c r="B60" s="41">
        <f t="shared" si="5"/>
        <v>36321.51329</v>
      </c>
      <c r="C60" s="41">
        <f t="shared" si="2"/>
        <v>27869.95</v>
      </c>
      <c r="D60" s="41">
        <f t="shared" si="3"/>
        <v>8451.563285</v>
      </c>
      <c r="E60" s="41">
        <v>0.0</v>
      </c>
      <c r="F60" s="41">
        <f t="shared" si="4"/>
        <v>10351447.39</v>
      </c>
      <c r="G60" s="20"/>
    </row>
    <row r="61" ht="12.75" customHeight="1">
      <c r="A61" s="29">
        <f t="shared" si="1"/>
        <v>45444</v>
      </c>
      <c r="B61" s="41">
        <f t="shared" si="5"/>
        <v>36321.51329</v>
      </c>
      <c r="C61" s="41">
        <f t="shared" si="2"/>
        <v>27847.21</v>
      </c>
      <c r="D61" s="41">
        <f t="shared" si="3"/>
        <v>8474.303285</v>
      </c>
      <c r="E61" s="41">
        <v>0.0</v>
      </c>
      <c r="F61" s="41">
        <f t="shared" si="4"/>
        <v>10342973.09</v>
      </c>
      <c r="G61" s="20"/>
    </row>
    <row r="62" ht="12.75" customHeight="1">
      <c r="A62" s="29">
        <f t="shared" si="1"/>
        <v>45474</v>
      </c>
      <c r="B62" s="41">
        <f t="shared" si="5"/>
        <v>36321.51329</v>
      </c>
      <c r="C62" s="41">
        <f t="shared" si="2"/>
        <v>27824.41</v>
      </c>
      <c r="D62" s="41">
        <f t="shared" si="3"/>
        <v>8497.103285</v>
      </c>
      <c r="E62" s="41">
        <v>0.0</v>
      </c>
      <c r="F62" s="41">
        <f t="shared" si="4"/>
        <v>10334475.98</v>
      </c>
      <c r="G62" s="20"/>
    </row>
    <row r="63" ht="12.75" customHeight="1">
      <c r="A63" s="29">
        <f t="shared" si="1"/>
        <v>45505</v>
      </c>
      <c r="B63" s="41">
        <f t="shared" si="5"/>
        <v>36321.51329</v>
      </c>
      <c r="C63" s="41">
        <f t="shared" si="2"/>
        <v>27801.56</v>
      </c>
      <c r="D63" s="41">
        <f t="shared" si="3"/>
        <v>8519.953285</v>
      </c>
      <c r="E63" s="41">
        <v>0.0</v>
      </c>
      <c r="F63" s="41">
        <f t="shared" si="4"/>
        <v>10325956.03</v>
      </c>
      <c r="G63" s="20"/>
    </row>
    <row r="64" ht="12.75" customHeight="1">
      <c r="A64" s="29">
        <f t="shared" si="1"/>
        <v>45536</v>
      </c>
      <c r="B64" s="41">
        <f t="shared" si="5"/>
        <v>36321.51329</v>
      </c>
      <c r="C64" s="41">
        <f t="shared" si="2"/>
        <v>27778.64</v>
      </c>
      <c r="D64" s="41">
        <f t="shared" si="3"/>
        <v>8542.873285</v>
      </c>
      <c r="E64" s="41">
        <v>0.0</v>
      </c>
      <c r="F64" s="41">
        <f t="shared" si="4"/>
        <v>10317413.16</v>
      </c>
      <c r="G64" s="20"/>
    </row>
    <row r="65" ht="12.75" customHeight="1">
      <c r="A65" s="29">
        <f t="shared" si="1"/>
        <v>45566</v>
      </c>
      <c r="B65" s="41">
        <f t="shared" si="5"/>
        <v>36321.51329</v>
      </c>
      <c r="C65" s="41">
        <f t="shared" si="2"/>
        <v>27755.65</v>
      </c>
      <c r="D65" s="41">
        <f t="shared" si="3"/>
        <v>8565.863285</v>
      </c>
      <c r="E65" s="41">
        <v>0.0</v>
      </c>
      <c r="F65" s="41">
        <f t="shared" si="4"/>
        <v>10308847.29</v>
      </c>
      <c r="G65" s="20"/>
    </row>
    <row r="66" ht="12.75" customHeight="1">
      <c r="A66" s="29">
        <f t="shared" si="1"/>
        <v>45597</v>
      </c>
      <c r="B66" s="41">
        <f t="shared" si="5"/>
        <v>36321.51329</v>
      </c>
      <c r="C66" s="41">
        <f t="shared" si="2"/>
        <v>27732.61</v>
      </c>
      <c r="D66" s="41">
        <f t="shared" si="3"/>
        <v>8588.903285</v>
      </c>
      <c r="E66" s="41">
        <v>0.0</v>
      </c>
      <c r="F66" s="41">
        <f t="shared" si="4"/>
        <v>10300258.39</v>
      </c>
      <c r="G66" s="20"/>
    </row>
    <row r="67" ht="12.75" customHeight="1">
      <c r="A67" s="29">
        <f t="shared" si="1"/>
        <v>45627</v>
      </c>
      <c r="B67" s="41">
        <f t="shared" si="5"/>
        <v>36321.51329</v>
      </c>
      <c r="C67" s="41">
        <f t="shared" si="2"/>
        <v>27709.5</v>
      </c>
      <c r="D67" s="41">
        <f t="shared" si="3"/>
        <v>8612.013285</v>
      </c>
      <c r="E67" s="41">
        <v>0.0</v>
      </c>
      <c r="F67" s="41">
        <f t="shared" si="4"/>
        <v>10291646.38</v>
      </c>
      <c r="G67" s="20"/>
    </row>
    <row r="68" ht="12.75" customHeight="1">
      <c r="A68" s="29">
        <f t="shared" si="1"/>
        <v>45658</v>
      </c>
      <c r="B68" s="41">
        <f t="shared" si="5"/>
        <v>36321.51329</v>
      </c>
      <c r="C68" s="41">
        <f t="shared" si="2"/>
        <v>27686.34</v>
      </c>
      <c r="D68" s="41">
        <f t="shared" si="3"/>
        <v>8635.173285</v>
      </c>
      <c r="E68" s="41">
        <v>0.0</v>
      </c>
      <c r="F68" s="41">
        <f t="shared" si="4"/>
        <v>10283011.2</v>
      </c>
      <c r="G68" s="1"/>
    </row>
    <row r="69" ht="12.75" customHeight="1">
      <c r="A69" s="29">
        <f t="shared" si="1"/>
        <v>45689</v>
      </c>
      <c r="B69" s="41">
        <f t="shared" si="5"/>
        <v>36321.51329</v>
      </c>
      <c r="C69" s="41">
        <f t="shared" si="2"/>
        <v>27663.11</v>
      </c>
      <c r="D69" s="41">
        <f t="shared" si="3"/>
        <v>8658.403285</v>
      </c>
      <c r="E69" s="41">
        <v>0.0</v>
      </c>
      <c r="F69" s="41">
        <f t="shared" si="4"/>
        <v>10274352.8</v>
      </c>
      <c r="G69" s="20"/>
    </row>
    <row r="70" ht="12.75" customHeight="1">
      <c r="A70" s="29">
        <f t="shared" si="1"/>
        <v>45717</v>
      </c>
      <c r="B70" s="41">
        <f t="shared" si="5"/>
        <v>36321.51329</v>
      </c>
      <c r="C70" s="41">
        <f t="shared" si="2"/>
        <v>27639.81</v>
      </c>
      <c r="D70" s="41">
        <f t="shared" si="3"/>
        <v>8681.703285</v>
      </c>
      <c r="E70" s="41">
        <v>0.0</v>
      </c>
      <c r="F70" s="41">
        <f t="shared" si="4"/>
        <v>10265671.1</v>
      </c>
      <c r="G70" s="20"/>
    </row>
    <row r="71" ht="12.75" customHeight="1">
      <c r="A71" s="29">
        <f t="shared" si="1"/>
        <v>45748</v>
      </c>
      <c r="B71" s="41">
        <f t="shared" si="5"/>
        <v>36321.51329</v>
      </c>
      <c r="C71" s="41">
        <f t="shared" si="2"/>
        <v>27616.46</v>
      </c>
      <c r="D71" s="41">
        <f t="shared" si="3"/>
        <v>8705.053285</v>
      </c>
      <c r="E71" s="41">
        <v>0.0</v>
      </c>
      <c r="F71" s="41">
        <f t="shared" si="4"/>
        <v>10256966.04</v>
      </c>
      <c r="G71" s="20"/>
    </row>
    <row r="72" ht="12.75" customHeight="1">
      <c r="A72" s="29">
        <f t="shared" si="1"/>
        <v>45778</v>
      </c>
      <c r="B72" s="41">
        <f t="shared" si="5"/>
        <v>36321.51329</v>
      </c>
      <c r="C72" s="41">
        <f t="shared" si="2"/>
        <v>27593.04</v>
      </c>
      <c r="D72" s="41">
        <f t="shared" si="3"/>
        <v>8728.473285</v>
      </c>
      <c r="E72" s="41">
        <v>0.0</v>
      </c>
      <c r="F72" s="41">
        <f t="shared" si="4"/>
        <v>10248237.57</v>
      </c>
      <c r="G72" s="20"/>
    </row>
    <row r="73" ht="12.75" customHeight="1">
      <c r="A73" s="29">
        <f t="shared" si="1"/>
        <v>45809</v>
      </c>
      <c r="B73" s="41">
        <f t="shared" si="5"/>
        <v>36321.51329</v>
      </c>
      <c r="C73" s="41">
        <f t="shared" si="2"/>
        <v>27569.56</v>
      </c>
      <c r="D73" s="41">
        <f t="shared" si="3"/>
        <v>8751.953285</v>
      </c>
      <c r="E73" s="41">
        <v>0.0</v>
      </c>
      <c r="F73" s="41">
        <f t="shared" si="4"/>
        <v>10239485.62</v>
      </c>
      <c r="G73" s="20"/>
    </row>
    <row r="74" ht="12.75" customHeight="1">
      <c r="A74" s="29">
        <f t="shared" si="1"/>
        <v>45839</v>
      </c>
      <c r="B74" s="41">
        <f t="shared" si="5"/>
        <v>36321.51329</v>
      </c>
      <c r="C74" s="41">
        <f t="shared" si="2"/>
        <v>27546.02</v>
      </c>
      <c r="D74" s="41">
        <f t="shared" si="3"/>
        <v>8775.493285</v>
      </c>
      <c r="E74" s="41">
        <v>0.0</v>
      </c>
      <c r="F74" s="41">
        <f t="shared" si="4"/>
        <v>10230710.12</v>
      </c>
      <c r="G74" s="20"/>
    </row>
    <row r="75" ht="12.75" customHeight="1">
      <c r="A75" s="29">
        <f t="shared" si="1"/>
        <v>45870</v>
      </c>
      <c r="B75" s="41">
        <f t="shared" si="5"/>
        <v>36321.51329</v>
      </c>
      <c r="C75" s="41">
        <f t="shared" si="2"/>
        <v>27522.41</v>
      </c>
      <c r="D75" s="41">
        <f t="shared" si="3"/>
        <v>8799.103285</v>
      </c>
      <c r="E75" s="41">
        <v>0.0</v>
      </c>
      <c r="F75" s="41">
        <f t="shared" si="4"/>
        <v>10221911.02</v>
      </c>
      <c r="G75" s="20"/>
    </row>
    <row r="76" ht="12.75" customHeight="1">
      <c r="A76" s="29">
        <f t="shared" si="1"/>
        <v>45901</v>
      </c>
      <c r="B76" s="41">
        <f t="shared" si="5"/>
        <v>36321.51329</v>
      </c>
      <c r="C76" s="41">
        <f t="shared" si="2"/>
        <v>27498.74</v>
      </c>
      <c r="D76" s="41">
        <f t="shared" si="3"/>
        <v>8822.773285</v>
      </c>
      <c r="E76" s="41">
        <v>0.0</v>
      </c>
      <c r="F76" s="41">
        <f t="shared" si="4"/>
        <v>10213088.25</v>
      </c>
      <c r="G76" s="20"/>
    </row>
    <row r="77" ht="12.75" customHeight="1">
      <c r="A77" s="29">
        <f t="shared" si="1"/>
        <v>45931</v>
      </c>
      <c r="B77" s="41">
        <f t="shared" si="5"/>
        <v>36321.51329</v>
      </c>
      <c r="C77" s="41">
        <f t="shared" si="2"/>
        <v>27475</v>
      </c>
      <c r="D77" s="41">
        <f t="shared" si="3"/>
        <v>8846.513285</v>
      </c>
      <c r="E77" s="41">
        <v>0.0</v>
      </c>
      <c r="F77" s="41">
        <f t="shared" si="4"/>
        <v>10204241.73</v>
      </c>
      <c r="G77" s="20"/>
    </row>
    <row r="78" ht="12.75" customHeight="1">
      <c r="A78" s="29">
        <f t="shared" si="1"/>
        <v>45962</v>
      </c>
      <c r="B78" s="41">
        <f t="shared" si="5"/>
        <v>36321.51329</v>
      </c>
      <c r="C78" s="41">
        <f t="shared" si="2"/>
        <v>27451.2</v>
      </c>
      <c r="D78" s="41">
        <f t="shared" si="3"/>
        <v>8870.313285</v>
      </c>
      <c r="E78" s="41">
        <v>0.0</v>
      </c>
      <c r="F78" s="41">
        <f t="shared" si="4"/>
        <v>10195371.42</v>
      </c>
      <c r="G78" s="20"/>
    </row>
    <row r="79" ht="12.75" customHeight="1">
      <c r="A79" s="29">
        <f t="shared" si="1"/>
        <v>45992</v>
      </c>
      <c r="B79" s="41">
        <f t="shared" si="5"/>
        <v>36321.51329</v>
      </c>
      <c r="C79" s="41">
        <f t="shared" si="2"/>
        <v>27427.34</v>
      </c>
      <c r="D79" s="41">
        <f t="shared" si="3"/>
        <v>8894.173285</v>
      </c>
      <c r="E79" s="41">
        <v>0.0</v>
      </c>
      <c r="F79" s="41">
        <f t="shared" si="4"/>
        <v>10186477.25</v>
      </c>
      <c r="G79" s="20"/>
    </row>
    <row r="80" ht="12.75" customHeight="1">
      <c r="A80" s="29">
        <f t="shared" si="1"/>
        <v>46023</v>
      </c>
      <c r="B80" s="41">
        <f t="shared" si="5"/>
        <v>36321.51329</v>
      </c>
      <c r="C80" s="41">
        <f t="shared" si="2"/>
        <v>27403.41</v>
      </c>
      <c r="D80" s="41">
        <f t="shared" si="3"/>
        <v>8918.103285</v>
      </c>
      <c r="E80" s="41">
        <v>0.0</v>
      </c>
      <c r="F80" s="41">
        <f t="shared" si="4"/>
        <v>10177559.14</v>
      </c>
      <c r="G80" s="1"/>
    </row>
    <row r="81" ht="12.75" customHeight="1">
      <c r="A81" s="29">
        <f t="shared" si="1"/>
        <v>46054</v>
      </c>
      <c r="B81" s="41">
        <f t="shared" si="5"/>
        <v>36321.51329</v>
      </c>
      <c r="C81" s="41">
        <f t="shared" si="2"/>
        <v>27379.42</v>
      </c>
      <c r="D81" s="41">
        <f t="shared" si="3"/>
        <v>8942.093285</v>
      </c>
      <c r="E81" s="41">
        <v>0.0</v>
      </c>
      <c r="F81" s="41">
        <f t="shared" si="4"/>
        <v>10168617.05</v>
      </c>
      <c r="G81" s="20"/>
    </row>
    <row r="82" ht="12.75" customHeight="1">
      <c r="A82" s="29">
        <f t="shared" si="1"/>
        <v>46082</v>
      </c>
      <c r="B82" s="41">
        <f t="shared" si="5"/>
        <v>36321.51329</v>
      </c>
      <c r="C82" s="41">
        <f t="shared" si="2"/>
        <v>27355.37</v>
      </c>
      <c r="D82" s="41">
        <f t="shared" si="3"/>
        <v>8966.143285</v>
      </c>
      <c r="E82" s="41">
        <v>0.0</v>
      </c>
      <c r="F82" s="41">
        <f t="shared" si="4"/>
        <v>10159650.91</v>
      </c>
      <c r="G82" s="20"/>
    </row>
    <row r="83" ht="12.75" customHeight="1">
      <c r="A83" s="29">
        <f t="shared" si="1"/>
        <v>46113</v>
      </c>
      <c r="B83" s="41">
        <f t="shared" si="5"/>
        <v>36321.51329</v>
      </c>
      <c r="C83" s="41">
        <f t="shared" si="2"/>
        <v>27331.25</v>
      </c>
      <c r="D83" s="41">
        <f t="shared" si="3"/>
        <v>8990.263285</v>
      </c>
      <c r="E83" s="41">
        <v>0.0</v>
      </c>
      <c r="F83" s="41">
        <f t="shared" si="4"/>
        <v>10150660.64</v>
      </c>
      <c r="G83" s="20"/>
    </row>
    <row r="84" ht="12.75" customHeight="1">
      <c r="A84" s="29">
        <f t="shared" si="1"/>
        <v>46143</v>
      </c>
      <c r="B84" s="41">
        <f t="shared" si="5"/>
        <v>36321.51329</v>
      </c>
      <c r="C84" s="41">
        <f t="shared" si="2"/>
        <v>27307.06</v>
      </c>
      <c r="D84" s="41">
        <f t="shared" si="3"/>
        <v>9014.453285</v>
      </c>
      <c r="E84" s="41">
        <v>0.0</v>
      </c>
      <c r="F84" s="41">
        <f t="shared" si="4"/>
        <v>10141646.19</v>
      </c>
      <c r="G84" s="20"/>
    </row>
    <row r="85" ht="12.75" customHeight="1">
      <c r="A85" s="29">
        <f t="shared" si="1"/>
        <v>46174</v>
      </c>
      <c r="B85" s="41">
        <f t="shared" si="5"/>
        <v>36321.51329</v>
      </c>
      <c r="C85" s="41">
        <f t="shared" si="2"/>
        <v>27282.81</v>
      </c>
      <c r="D85" s="41">
        <f t="shared" si="3"/>
        <v>9038.703285</v>
      </c>
      <c r="E85" s="41">
        <v>0.0</v>
      </c>
      <c r="F85" s="41">
        <f t="shared" si="4"/>
        <v>10132607.49</v>
      </c>
      <c r="G85" s="20"/>
    </row>
    <row r="86" ht="12.75" customHeight="1">
      <c r="A86" s="29">
        <f t="shared" si="1"/>
        <v>46204</v>
      </c>
      <c r="B86" s="41">
        <f t="shared" si="5"/>
        <v>36321.51329</v>
      </c>
      <c r="C86" s="41">
        <f t="shared" si="2"/>
        <v>27258.49</v>
      </c>
      <c r="D86" s="41">
        <f t="shared" si="3"/>
        <v>9063.023285</v>
      </c>
      <c r="E86" s="41">
        <v>0.0</v>
      </c>
      <c r="F86" s="41">
        <f t="shared" si="4"/>
        <v>10123544.46</v>
      </c>
      <c r="G86" s="20"/>
    </row>
    <row r="87" ht="12.75" customHeight="1">
      <c r="A87" s="29">
        <f t="shared" si="1"/>
        <v>46235</v>
      </c>
      <c r="B87" s="41">
        <f t="shared" si="5"/>
        <v>36321.51329</v>
      </c>
      <c r="C87" s="41">
        <f t="shared" si="2"/>
        <v>27234.11</v>
      </c>
      <c r="D87" s="41">
        <f t="shared" si="3"/>
        <v>9087.403285</v>
      </c>
      <c r="E87" s="41">
        <v>0.0</v>
      </c>
      <c r="F87" s="41">
        <f t="shared" si="4"/>
        <v>10114457.06</v>
      </c>
      <c r="G87" s="1">
        <f>SUM(D20:D87)</f>
        <v>565543.6319</v>
      </c>
    </row>
    <row r="88" ht="12.75" customHeight="1">
      <c r="A88" s="29">
        <f t="shared" si="1"/>
        <v>46266</v>
      </c>
      <c r="B88" s="41">
        <f t="shared" si="5"/>
        <v>36321.51329</v>
      </c>
      <c r="C88" s="41">
        <f t="shared" si="2"/>
        <v>27209.67</v>
      </c>
      <c r="D88" s="41">
        <f t="shared" si="3"/>
        <v>9111.843285</v>
      </c>
      <c r="E88" s="41">
        <v>0.0</v>
      </c>
      <c r="F88" s="41">
        <f t="shared" si="4"/>
        <v>10105345.22</v>
      </c>
      <c r="G88" s="20"/>
    </row>
    <row r="89" ht="12.75" customHeight="1">
      <c r="A89" s="29">
        <f t="shared" si="1"/>
        <v>46296</v>
      </c>
      <c r="B89" s="41">
        <f t="shared" si="5"/>
        <v>36321.51329</v>
      </c>
      <c r="C89" s="41">
        <f t="shared" si="2"/>
        <v>27185.15</v>
      </c>
      <c r="D89" s="41">
        <f t="shared" si="3"/>
        <v>9136.363285</v>
      </c>
      <c r="E89" s="41">
        <v>0.0</v>
      </c>
      <c r="F89" s="41">
        <f t="shared" si="4"/>
        <v>10096208.85</v>
      </c>
      <c r="G89" s="20"/>
    </row>
    <row r="90" ht="12.75" customHeight="1">
      <c r="A90" s="29">
        <f t="shared" si="1"/>
        <v>46327</v>
      </c>
      <c r="B90" s="41">
        <f t="shared" si="5"/>
        <v>36321.51329</v>
      </c>
      <c r="C90" s="41">
        <f t="shared" si="2"/>
        <v>27160.58</v>
      </c>
      <c r="D90" s="41">
        <f t="shared" si="3"/>
        <v>9160.933285</v>
      </c>
      <c r="E90" s="41">
        <v>0.0</v>
      </c>
      <c r="F90" s="41">
        <f t="shared" si="4"/>
        <v>10087047.92</v>
      </c>
      <c r="G90" s="20"/>
    </row>
    <row r="91" ht="12.75" customHeight="1">
      <c r="A91" s="29">
        <f t="shared" si="1"/>
        <v>46357</v>
      </c>
      <c r="B91" s="41">
        <f t="shared" si="5"/>
        <v>36321.51329</v>
      </c>
      <c r="C91" s="41">
        <f t="shared" si="2"/>
        <v>27135.93</v>
      </c>
      <c r="D91" s="41">
        <f t="shared" si="3"/>
        <v>9185.583285</v>
      </c>
      <c r="E91" s="41">
        <v>0.0</v>
      </c>
      <c r="F91" s="41">
        <f t="shared" si="4"/>
        <v>10077862.34</v>
      </c>
      <c r="G91" s="20"/>
    </row>
    <row r="92" ht="12.75" customHeight="1">
      <c r="A92" s="29">
        <f t="shared" si="1"/>
        <v>46388</v>
      </c>
      <c r="B92" s="41">
        <f t="shared" si="5"/>
        <v>36321.51329</v>
      </c>
      <c r="C92" s="41">
        <f t="shared" si="2"/>
        <v>27111.22</v>
      </c>
      <c r="D92" s="41">
        <f t="shared" si="3"/>
        <v>9210.293285</v>
      </c>
      <c r="E92" s="41">
        <v>0.0</v>
      </c>
      <c r="F92" s="41">
        <f t="shared" si="4"/>
        <v>10068652.04</v>
      </c>
      <c r="G92" s="20"/>
    </row>
    <row r="93" ht="12.75" customHeight="1">
      <c r="A93" s="29">
        <f t="shared" si="1"/>
        <v>46419</v>
      </c>
      <c r="B93" s="41">
        <f t="shared" si="5"/>
        <v>36321.51329</v>
      </c>
      <c r="C93" s="41">
        <f t="shared" si="2"/>
        <v>27086.44</v>
      </c>
      <c r="D93" s="41">
        <f t="shared" si="3"/>
        <v>9235.073285</v>
      </c>
      <c r="E93" s="41">
        <v>0.0</v>
      </c>
      <c r="F93" s="41">
        <f t="shared" si="4"/>
        <v>10059416.97</v>
      </c>
      <c r="G93" s="20"/>
    </row>
    <row r="94" ht="12.75" customHeight="1">
      <c r="A94" s="29">
        <f t="shared" si="1"/>
        <v>46447</v>
      </c>
      <c r="B94" s="41">
        <f t="shared" si="5"/>
        <v>36321.51329</v>
      </c>
      <c r="C94" s="41">
        <f t="shared" si="2"/>
        <v>27061.6</v>
      </c>
      <c r="D94" s="41">
        <f t="shared" si="3"/>
        <v>9259.913285</v>
      </c>
      <c r="E94" s="41">
        <v>0.0</v>
      </c>
      <c r="F94" s="41">
        <f t="shared" si="4"/>
        <v>10050157.06</v>
      </c>
      <c r="G94" s="20"/>
    </row>
    <row r="95" ht="12.75" customHeight="1">
      <c r="A95" s="29">
        <f t="shared" si="1"/>
        <v>46478</v>
      </c>
      <c r="B95" s="41">
        <f t="shared" si="5"/>
        <v>36321.51329</v>
      </c>
      <c r="C95" s="41">
        <f t="shared" si="2"/>
        <v>27036.69</v>
      </c>
      <c r="D95" s="41">
        <f t="shared" si="3"/>
        <v>9284.823285</v>
      </c>
      <c r="E95" s="41">
        <v>0.0</v>
      </c>
      <c r="F95" s="41">
        <f t="shared" si="4"/>
        <v>10040872.23</v>
      </c>
      <c r="G95" s="20"/>
    </row>
    <row r="96" ht="12.75" customHeight="1">
      <c r="A96" s="29">
        <f t="shared" si="1"/>
        <v>46508</v>
      </c>
      <c r="B96" s="41">
        <f t="shared" si="5"/>
        <v>36321.51329</v>
      </c>
      <c r="C96" s="41">
        <f t="shared" si="2"/>
        <v>27011.71</v>
      </c>
      <c r="D96" s="41">
        <f t="shared" si="3"/>
        <v>9309.803285</v>
      </c>
      <c r="E96" s="41">
        <v>0.0</v>
      </c>
      <c r="F96" s="41">
        <f t="shared" si="4"/>
        <v>10031562.43</v>
      </c>
      <c r="G96" s="20"/>
    </row>
    <row r="97" ht="12.75" customHeight="1">
      <c r="A97" s="29">
        <f t="shared" si="1"/>
        <v>46539</v>
      </c>
      <c r="B97" s="41">
        <f t="shared" si="5"/>
        <v>36321.51329</v>
      </c>
      <c r="C97" s="41">
        <f t="shared" si="2"/>
        <v>26986.67</v>
      </c>
      <c r="D97" s="41">
        <f t="shared" si="3"/>
        <v>9334.843285</v>
      </c>
      <c r="E97" s="41">
        <v>0.0</v>
      </c>
      <c r="F97" s="41">
        <f t="shared" si="4"/>
        <v>10022227.59</v>
      </c>
      <c r="G97" s="20"/>
    </row>
    <row r="98" ht="12.75" customHeight="1">
      <c r="A98" s="29">
        <f t="shared" si="1"/>
        <v>46569</v>
      </c>
      <c r="B98" s="41">
        <f t="shared" si="5"/>
        <v>36321.51329</v>
      </c>
      <c r="C98" s="41">
        <f t="shared" si="2"/>
        <v>26961.55</v>
      </c>
      <c r="D98" s="41">
        <f t="shared" si="3"/>
        <v>9359.963285</v>
      </c>
      <c r="E98" s="41">
        <v>0.0</v>
      </c>
      <c r="F98" s="41">
        <f t="shared" si="4"/>
        <v>10012867.62</v>
      </c>
      <c r="G98" s="20"/>
    </row>
    <row r="99" ht="12.75" customHeight="1">
      <c r="A99" s="29">
        <f t="shared" si="1"/>
        <v>46600</v>
      </c>
      <c r="B99" s="41">
        <f t="shared" si="5"/>
        <v>36321.51329</v>
      </c>
      <c r="C99" s="41">
        <f t="shared" si="2"/>
        <v>26936.37</v>
      </c>
      <c r="D99" s="41">
        <f t="shared" si="3"/>
        <v>9385.143285</v>
      </c>
      <c r="E99" s="41">
        <v>0.0</v>
      </c>
      <c r="F99" s="41">
        <f t="shared" si="4"/>
        <v>10003482.48</v>
      </c>
      <c r="G99" s="20"/>
    </row>
    <row r="100" ht="12.75" customHeight="1">
      <c r="A100" s="29">
        <f t="shared" si="1"/>
        <v>46631</v>
      </c>
      <c r="B100" s="41">
        <f t="shared" si="5"/>
        <v>36321.51329</v>
      </c>
      <c r="C100" s="41">
        <f t="shared" si="2"/>
        <v>26911.13</v>
      </c>
      <c r="D100" s="41">
        <f t="shared" si="3"/>
        <v>9410.383285</v>
      </c>
      <c r="E100" s="41">
        <v>0.0</v>
      </c>
      <c r="F100" s="41">
        <f t="shared" si="4"/>
        <v>9994072.098</v>
      </c>
      <c r="G100" s="20"/>
    </row>
    <row r="101" ht="12.75" customHeight="1">
      <c r="A101" s="29">
        <f t="shared" si="1"/>
        <v>46661</v>
      </c>
      <c r="B101" s="41">
        <f t="shared" si="5"/>
        <v>36321.51329</v>
      </c>
      <c r="C101" s="41">
        <f t="shared" si="2"/>
        <v>26885.81</v>
      </c>
      <c r="D101" s="41">
        <f t="shared" si="3"/>
        <v>9435.703285</v>
      </c>
      <c r="E101" s="41">
        <v>0.0</v>
      </c>
      <c r="F101" s="41">
        <f t="shared" si="4"/>
        <v>9984636.395</v>
      </c>
      <c r="G101" s="20"/>
    </row>
    <row r="102" ht="12.75" customHeight="1">
      <c r="A102" s="29">
        <f t="shared" si="1"/>
        <v>46692</v>
      </c>
      <c r="B102" s="41">
        <f t="shared" si="5"/>
        <v>36321.51329</v>
      </c>
      <c r="C102" s="41">
        <f t="shared" si="2"/>
        <v>26860.43</v>
      </c>
      <c r="D102" s="41">
        <f t="shared" si="3"/>
        <v>9461.083285</v>
      </c>
      <c r="E102" s="41">
        <v>0.0</v>
      </c>
      <c r="F102" s="41">
        <f t="shared" si="4"/>
        <v>9975175.312</v>
      </c>
      <c r="G102" s="20"/>
    </row>
    <row r="103" ht="12.75" customHeight="1">
      <c r="A103" s="29">
        <f t="shared" si="1"/>
        <v>46722</v>
      </c>
      <c r="B103" s="41">
        <f t="shared" si="5"/>
        <v>36321.51329</v>
      </c>
      <c r="C103" s="41">
        <f t="shared" si="2"/>
        <v>26834.97</v>
      </c>
      <c r="D103" s="41">
        <f t="shared" si="3"/>
        <v>9486.543285</v>
      </c>
      <c r="E103" s="41">
        <v>0.0</v>
      </c>
      <c r="F103" s="41">
        <f t="shared" si="4"/>
        <v>9965688.768</v>
      </c>
      <c r="G103" s="20"/>
    </row>
    <row r="104" ht="12.75" customHeight="1">
      <c r="A104" s="29">
        <f t="shared" si="1"/>
        <v>46753</v>
      </c>
      <c r="B104" s="41">
        <f t="shared" si="5"/>
        <v>36321.51329</v>
      </c>
      <c r="C104" s="41">
        <f t="shared" si="2"/>
        <v>26809.45</v>
      </c>
      <c r="D104" s="41">
        <f t="shared" si="3"/>
        <v>9512.063285</v>
      </c>
      <c r="E104" s="41">
        <v>0.0</v>
      </c>
      <c r="F104" s="41">
        <f t="shared" si="4"/>
        <v>9956176.705</v>
      </c>
      <c r="G104" s="20"/>
    </row>
    <row r="105" ht="12.75" customHeight="1">
      <c r="A105" s="29">
        <f t="shared" si="1"/>
        <v>46784</v>
      </c>
      <c r="B105" s="41">
        <f t="shared" si="5"/>
        <v>36321.51329</v>
      </c>
      <c r="C105" s="41">
        <f t="shared" si="2"/>
        <v>26783.86</v>
      </c>
      <c r="D105" s="41">
        <f t="shared" si="3"/>
        <v>9537.653285</v>
      </c>
      <c r="E105" s="41">
        <v>0.0</v>
      </c>
      <c r="F105" s="41">
        <f t="shared" si="4"/>
        <v>9946639.052</v>
      </c>
      <c r="G105" s="20"/>
    </row>
    <row r="106" ht="12.75" customHeight="1">
      <c r="A106" s="29">
        <f t="shared" si="1"/>
        <v>46813</v>
      </c>
      <c r="B106" s="41">
        <f t="shared" si="5"/>
        <v>36321.51329</v>
      </c>
      <c r="C106" s="41">
        <f t="shared" si="2"/>
        <v>26758.21</v>
      </c>
      <c r="D106" s="41">
        <f t="shared" si="3"/>
        <v>9563.303285</v>
      </c>
      <c r="E106" s="41">
        <v>0.0</v>
      </c>
      <c r="F106" s="41">
        <f t="shared" si="4"/>
        <v>9937075.749</v>
      </c>
      <c r="G106" s="20"/>
    </row>
    <row r="107" ht="12.75" customHeight="1">
      <c r="A107" s="29">
        <f t="shared" si="1"/>
        <v>46844</v>
      </c>
      <c r="B107" s="41">
        <f t="shared" si="5"/>
        <v>36321.51329</v>
      </c>
      <c r="C107" s="41">
        <f t="shared" si="2"/>
        <v>26732.48</v>
      </c>
      <c r="D107" s="41">
        <f t="shared" si="3"/>
        <v>9589.033285</v>
      </c>
      <c r="E107" s="41">
        <v>0.0</v>
      </c>
      <c r="F107" s="41">
        <f t="shared" si="4"/>
        <v>9927486.715</v>
      </c>
      <c r="G107" s="20"/>
    </row>
    <row r="108" ht="12.75" customHeight="1">
      <c r="A108" s="29">
        <f t="shared" si="1"/>
        <v>46874</v>
      </c>
      <c r="B108" s="41">
        <f t="shared" si="5"/>
        <v>36321.51329</v>
      </c>
      <c r="C108" s="41">
        <f t="shared" si="2"/>
        <v>26706.68</v>
      </c>
      <c r="D108" s="41">
        <f t="shared" si="3"/>
        <v>9614.833285</v>
      </c>
      <c r="E108" s="41">
        <v>0.0</v>
      </c>
      <c r="F108" s="41">
        <f t="shared" si="4"/>
        <v>9917871.882</v>
      </c>
      <c r="G108" s="20"/>
    </row>
    <row r="109" ht="12.75" customHeight="1">
      <c r="A109" s="29">
        <f t="shared" si="1"/>
        <v>46905</v>
      </c>
      <c r="B109" s="41">
        <f t="shared" si="5"/>
        <v>36321.51329</v>
      </c>
      <c r="C109" s="41">
        <f t="shared" si="2"/>
        <v>26680.82</v>
      </c>
      <c r="D109" s="41">
        <f t="shared" si="3"/>
        <v>9640.693285</v>
      </c>
      <c r="E109" s="41">
        <v>0.0</v>
      </c>
      <c r="F109" s="41">
        <f t="shared" si="4"/>
        <v>9908231.189</v>
      </c>
      <c r="G109" s="20"/>
    </row>
    <row r="110" ht="12.75" customHeight="1">
      <c r="A110" s="29">
        <f t="shared" si="1"/>
        <v>46935</v>
      </c>
      <c r="B110" s="41">
        <f t="shared" si="5"/>
        <v>36321.51329</v>
      </c>
      <c r="C110" s="41">
        <f t="shared" si="2"/>
        <v>26654.88</v>
      </c>
      <c r="D110" s="41">
        <f t="shared" si="3"/>
        <v>9666.633285</v>
      </c>
      <c r="E110" s="41">
        <v>0.0</v>
      </c>
      <c r="F110" s="41">
        <f t="shared" si="4"/>
        <v>9898564.555</v>
      </c>
      <c r="G110" s="20"/>
    </row>
    <row r="111" ht="12.75" customHeight="1">
      <c r="A111" s="29">
        <f t="shared" si="1"/>
        <v>46966</v>
      </c>
      <c r="B111" s="41">
        <f t="shared" si="5"/>
        <v>36321.51329</v>
      </c>
      <c r="C111" s="41">
        <f t="shared" si="2"/>
        <v>26628.88</v>
      </c>
      <c r="D111" s="41">
        <f t="shared" si="3"/>
        <v>9692.633285</v>
      </c>
      <c r="E111" s="41">
        <v>0.0</v>
      </c>
      <c r="F111" s="41">
        <f t="shared" si="4"/>
        <v>9888871.922</v>
      </c>
      <c r="G111" s="20"/>
    </row>
    <row r="112" ht="12.75" customHeight="1">
      <c r="A112" s="29">
        <f t="shared" si="1"/>
        <v>46997</v>
      </c>
      <c r="B112" s="41">
        <f t="shared" si="5"/>
        <v>36321.51329</v>
      </c>
      <c r="C112" s="41">
        <f t="shared" si="2"/>
        <v>26602.8</v>
      </c>
      <c r="D112" s="41">
        <f t="shared" si="3"/>
        <v>9718.713285</v>
      </c>
      <c r="E112" s="41">
        <v>0.0</v>
      </c>
      <c r="F112" s="41">
        <f t="shared" si="4"/>
        <v>9879153.209</v>
      </c>
      <c r="G112" s="20"/>
    </row>
    <row r="113" ht="12.75" customHeight="1">
      <c r="A113" s="29">
        <f t="shared" si="1"/>
        <v>47027</v>
      </c>
      <c r="B113" s="41">
        <f t="shared" si="5"/>
        <v>36321.51329</v>
      </c>
      <c r="C113" s="41">
        <f t="shared" si="2"/>
        <v>26576.66</v>
      </c>
      <c r="D113" s="41">
        <f t="shared" si="3"/>
        <v>9744.853285</v>
      </c>
      <c r="E113" s="41">
        <v>0.0</v>
      </c>
      <c r="F113" s="41">
        <f t="shared" si="4"/>
        <v>9869408.356</v>
      </c>
      <c r="G113" s="20"/>
    </row>
    <row r="114" ht="12.75" customHeight="1">
      <c r="A114" s="29">
        <f t="shared" si="1"/>
        <v>47058</v>
      </c>
      <c r="B114" s="41">
        <f t="shared" si="5"/>
        <v>36321.51329</v>
      </c>
      <c r="C114" s="41">
        <f t="shared" si="2"/>
        <v>26550.44</v>
      </c>
      <c r="D114" s="41">
        <f t="shared" si="3"/>
        <v>9771.073285</v>
      </c>
      <c r="E114" s="41">
        <v>0.0</v>
      </c>
      <c r="F114" s="41">
        <f t="shared" si="4"/>
        <v>9859637.282</v>
      </c>
      <c r="G114" s="20"/>
    </row>
    <row r="115" ht="12.75" customHeight="1">
      <c r="A115" s="29">
        <f t="shared" si="1"/>
        <v>47088</v>
      </c>
      <c r="B115" s="41">
        <f t="shared" si="5"/>
        <v>36321.51329</v>
      </c>
      <c r="C115" s="41">
        <f t="shared" si="2"/>
        <v>26524.16</v>
      </c>
      <c r="D115" s="41">
        <f t="shared" si="3"/>
        <v>9797.353285</v>
      </c>
      <c r="E115" s="41">
        <v>0.0</v>
      </c>
      <c r="F115" s="41">
        <f t="shared" si="4"/>
        <v>9849839.929</v>
      </c>
      <c r="G115" s="20"/>
    </row>
    <row r="116" ht="12.75" customHeight="1">
      <c r="A116" s="29">
        <f t="shared" si="1"/>
        <v>47119</v>
      </c>
      <c r="B116" s="41">
        <f t="shared" si="5"/>
        <v>36321.51329</v>
      </c>
      <c r="C116" s="41">
        <f t="shared" si="2"/>
        <v>26497.8</v>
      </c>
      <c r="D116" s="41">
        <f t="shared" si="3"/>
        <v>9823.713285</v>
      </c>
      <c r="E116" s="41">
        <v>0.0</v>
      </c>
      <c r="F116" s="41">
        <f t="shared" si="4"/>
        <v>9840016.216</v>
      </c>
      <c r="G116" s="20"/>
    </row>
    <row r="117" ht="12.75" customHeight="1">
      <c r="A117" s="29">
        <f t="shared" si="1"/>
        <v>47150</v>
      </c>
      <c r="B117" s="41">
        <f t="shared" si="5"/>
        <v>36321.51329</v>
      </c>
      <c r="C117" s="41">
        <f t="shared" si="2"/>
        <v>26471.37</v>
      </c>
      <c r="D117" s="41">
        <f t="shared" si="3"/>
        <v>9850.143285</v>
      </c>
      <c r="E117" s="41">
        <v>0.0</v>
      </c>
      <c r="F117" s="41">
        <f t="shared" si="4"/>
        <v>9830166.072</v>
      </c>
      <c r="G117" s="20"/>
    </row>
    <row r="118" ht="12.75" customHeight="1">
      <c r="A118" s="29">
        <f t="shared" si="1"/>
        <v>47178</v>
      </c>
      <c r="B118" s="41">
        <f t="shared" si="5"/>
        <v>36321.51329</v>
      </c>
      <c r="C118" s="41">
        <f t="shared" si="2"/>
        <v>26444.87</v>
      </c>
      <c r="D118" s="41">
        <f t="shared" si="3"/>
        <v>9876.643285</v>
      </c>
      <c r="E118" s="41">
        <v>0.0</v>
      </c>
      <c r="F118" s="41">
        <f t="shared" si="4"/>
        <v>9820289.429</v>
      </c>
      <c r="G118" s="20"/>
    </row>
    <row r="119" ht="12.75" customHeight="1">
      <c r="A119" s="29">
        <f t="shared" si="1"/>
        <v>47209</v>
      </c>
      <c r="B119" s="41">
        <f t="shared" si="5"/>
        <v>36321.51329</v>
      </c>
      <c r="C119" s="41">
        <f t="shared" si="2"/>
        <v>26418.3</v>
      </c>
      <c r="D119" s="41">
        <f t="shared" si="3"/>
        <v>9903.213285</v>
      </c>
      <c r="E119" s="41">
        <v>0.0</v>
      </c>
      <c r="F119" s="41">
        <f t="shared" si="4"/>
        <v>9810386.216</v>
      </c>
      <c r="G119" s="20"/>
    </row>
    <row r="120" ht="12.75" customHeight="1">
      <c r="A120" s="29">
        <f t="shared" si="1"/>
        <v>47239</v>
      </c>
      <c r="B120" s="41">
        <f t="shared" si="5"/>
        <v>36321.51329</v>
      </c>
      <c r="C120" s="41">
        <f t="shared" si="2"/>
        <v>26391.66</v>
      </c>
      <c r="D120" s="41">
        <f t="shared" si="3"/>
        <v>9929.853285</v>
      </c>
      <c r="E120" s="41">
        <v>0.0</v>
      </c>
      <c r="F120" s="41">
        <f t="shared" si="4"/>
        <v>9800456.363</v>
      </c>
      <c r="G120" s="20"/>
    </row>
    <row r="121" ht="12.75" customHeight="1">
      <c r="A121" s="29">
        <f t="shared" si="1"/>
        <v>47270</v>
      </c>
      <c r="B121" s="41">
        <f t="shared" si="5"/>
        <v>36321.51329</v>
      </c>
      <c r="C121" s="41">
        <f t="shared" si="2"/>
        <v>26364.95</v>
      </c>
      <c r="D121" s="41">
        <f t="shared" si="3"/>
        <v>9956.563285</v>
      </c>
      <c r="E121" s="41">
        <v>0.0</v>
      </c>
      <c r="F121" s="41">
        <f t="shared" si="4"/>
        <v>9790499.799</v>
      </c>
      <c r="G121" s="20"/>
    </row>
    <row r="122" ht="12.75" customHeight="1">
      <c r="A122" s="29">
        <f t="shared" si="1"/>
        <v>47300</v>
      </c>
      <c r="B122" s="41">
        <f t="shared" si="5"/>
        <v>36321.51329</v>
      </c>
      <c r="C122" s="41">
        <f t="shared" si="2"/>
        <v>26338.16</v>
      </c>
      <c r="D122" s="41">
        <f t="shared" si="3"/>
        <v>9983.353285</v>
      </c>
      <c r="E122" s="41">
        <v>0.0</v>
      </c>
      <c r="F122" s="41">
        <f t="shared" si="4"/>
        <v>9780516.446</v>
      </c>
      <c r="G122" s="20"/>
    </row>
    <row r="123" ht="12.75" customHeight="1">
      <c r="A123" s="29">
        <f t="shared" si="1"/>
        <v>47331</v>
      </c>
      <c r="B123" s="41">
        <f t="shared" si="5"/>
        <v>36321.51329</v>
      </c>
      <c r="C123" s="41">
        <f t="shared" si="2"/>
        <v>26311.31</v>
      </c>
      <c r="D123" s="41">
        <f t="shared" si="3"/>
        <v>10010.20329</v>
      </c>
      <c r="E123" s="41">
        <v>0.0</v>
      </c>
      <c r="F123" s="41">
        <f t="shared" si="4"/>
        <v>9770506.243</v>
      </c>
      <c r="G123" s="20"/>
    </row>
    <row r="124" ht="12.75" customHeight="1">
      <c r="A124" s="29">
        <f t="shared" si="1"/>
        <v>47362</v>
      </c>
      <c r="B124" s="41">
        <f t="shared" si="5"/>
        <v>36321.51329</v>
      </c>
      <c r="C124" s="41">
        <f t="shared" si="2"/>
        <v>26284.38</v>
      </c>
      <c r="D124" s="41">
        <f t="shared" si="3"/>
        <v>10037.13329</v>
      </c>
      <c r="E124" s="41">
        <v>0.0</v>
      </c>
      <c r="F124" s="41">
        <f t="shared" si="4"/>
        <v>9760469.109</v>
      </c>
      <c r="G124" s="20"/>
    </row>
    <row r="125" ht="12.75" customHeight="1">
      <c r="A125" s="29">
        <f t="shared" si="1"/>
        <v>47392</v>
      </c>
      <c r="B125" s="41">
        <f t="shared" si="5"/>
        <v>36321.51329</v>
      </c>
      <c r="C125" s="41">
        <f t="shared" si="2"/>
        <v>26257.38</v>
      </c>
      <c r="D125" s="41">
        <f t="shared" si="3"/>
        <v>10064.13329</v>
      </c>
      <c r="E125" s="41">
        <v>0.0</v>
      </c>
      <c r="F125" s="41">
        <f t="shared" si="4"/>
        <v>9750404.976</v>
      </c>
      <c r="G125" s="20"/>
    </row>
    <row r="126" ht="12.75" customHeight="1">
      <c r="A126" s="29">
        <f t="shared" si="1"/>
        <v>47423</v>
      </c>
      <c r="B126" s="41">
        <f t="shared" si="5"/>
        <v>36321.51329</v>
      </c>
      <c r="C126" s="41">
        <f t="shared" si="2"/>
        <v>26230.3</v>
      </c>
      <c r="D126" s="41">
        <f t="shared" si="3"/>
        <v>10091.21329</v>
      </c>
      <c r="E126" s="41">
        <v>0.0</v>
      </c>
      <c r="F126" s="41">
        <f t="shared" si="4"/>
        <v>9740313.763</v>
      </c>
      <c r="G126" s="20"/>
    </row>
    <row r="127" ht="12.75" customHeight="1">
      <c r="A127" s="29">
        <f t="shared" si="1"/>
        <v>47453</v>
      </c>
      <c r="B127" s="41">
        <f t="shared" si="5"/>
        <v>36321.51329</v>
      </c>
      <c r="C127" s="41">
        <f t="shared" si="2"/>
        <v>26203.16</v>
      </c>
      <c r="D127" s="41">
        <f t="shared" si="3"/>
        <v>10118.35329</v>
      </c>
      <c r="E127" s="41">
        <v>0.0</v>
      </c>
      <c r="F127" s="41">
        <f t="shared" si="4"/>
        <v>9730195.41</v>
      </c>
      <c r="G127" s="20"/>
    </row>
    <row r="128" ht="12.75" customHeight="1">
      <c r="A128" s="29">
        <f t="shared" si="1"/>
        <v>47484</v>
      </c>
      <c r="B128" s="41">
        <f t="shared" si="5"/>
        <v>36321.51329</v>
      </c>
      <c r="C128" s="41">
        <f t="shared" si="2"/>
        <v>26175.94</v>
      </c>
      <c r="D128" s="41">
        <f t="shared" si="3"/>
        <v>10145.57329</v>
      </c>
      <c r="E128" s="41">
        <v>0.0</v>
      </c>
      <c r="F128" s="41">
        <f t="shared" si="4"/>
        <v>9720049.836</v>
      </c>
      <c r="G128" s="20"/>
    </row>
    <row r="129" ht="12.75" customHeight="1">
      <c r="A129" s="29">
        <f t="shared" si="1"/>
        <v>47515</v>
      </c>
      <c r="B129" s="41">
        <f t="shared" si="5"/>
        <v>36321.51329</v>
      </c>
      <c r="C129" s="41">
        <f t="shared" si="2"/>
        <v>26148.64</v>
      </c>
      <c r="D129" s="41">
        <f t="shared" si="3"/>
        <v>10172.87329</v>
      </c>
      <c r="E129" s="41">
        <v>0.0</v>
      </c>
      <c r="F129" s="41">
        <f t="shared" si="4"/>
        <v>9709876.963</v>
      </c>
      <c r="G129" s="20"/>
    </row>
    <row r="130" ht="12.75" customHeight="1">
      <c r="A130" s="29">
        <f t="shared" si="1"/>
        <v>47543</v>
      </c>
      <c r="B130" s="41">
        <f t="shared" si="5"/>
        <v>36321.51329</v>
      </c>
      <c r="C130" s="41">
        <f t="shared" si="2"/>
        <v>26121.27</v>
      </c>
      <c r="D130" s="41">
        <f t="shared" si="3"/>
        <v>10200.24329</v>
      </c>
      <c r="E130" s="41">
        <v>0.0</v>
      </c>
      <c r="F130" s="41">
        <f t="shared" si="4"/>
        <v>9699676.72</v>
      </c>
      <c r="G130" s="20"/>
    </row>
    <row r="131" ht="12.75" customHeight="1">
      <c r="A131" s="29">
        <f t="shared" si="1"/>
        <v>47574</v>
      </c>
      <c r="B131" s="41">
        <f t="shared" si="5"/>
        <v>36321.51329</v>
      </c>
      <c r="C131" s="41">
        <f t="shared" si="2"/>
        <v>26093.83</v>
      </c>
      <c r="D131" s="41">
        <f t="shared" si="3"/>
        <v>10227.68329</v>
      </c>
      <c r="E131" s="41">
        <v>0.0</v>
      </c>
      <c r="F131" s="41">
        <f t="shared" si="4"/>
        <v>9689449.036</v>
      </c>
      <c r="G131" s="20"/>
    </row>
    <row r="132" ht="12.75" customHeight="1">
      <c r="A132" s="29">
        <f t="shared" si="1"/>
        <v>47604</v>
      </c>
      <c r="B132" s="41">
        <f t="shared" si="5"/>
        <v>36321.51329</v>
      </c>
      <c r="C132" s="41">
        <f t="shared" si="2"/>
        <v>26066.32</v>
      </c>
      <c r="D132" s="41">
        <f t="shared" si="3"/>
        <v>10255.19329</v>
      </c>
      <c r="E132" s="41">
        <v>0.0</v>
      </c>
      <c r="F132" s="41">
        <f t="shared" si="4"/>
        <v>9679193.843</v>
      </c>
      <c r="G132" s="20"/>
    </row>
    <row r="133" ht="12.75" customHeight="1">
      <c r="A133" s="29">
        <f t="shared" si="1"/>
        <v>47635</v>
      </c>
      <c r="B133" s="41">
        <f t="shared" si="5"/>
        <v>36321.51329</v>
      </c>
      <c r="C133" s="41">
        <f t="shared" si="2"/>
        <v>26038.73</v>
      </c>
      <c r="D133" s="41">
        <f t="shared" si="3"/>
        <v>10282.78329</v>
      </c>
      <c r="E133" s="41">
        <v>0.0</v>
      </c>
      <c r="F133" s="41">
        <f t="shared" si="4"/>
        <v>9668911.06</v>
      </c>
      <c r="G133" s="20"/>
    </row>
    <row r="134" ht="12.75" customHeight="1">
      <c r="A134" s="29">
        <f t="shared" si="1"/>
        <v>47665</v>
      </c>
      <c r="B134" s="41">
        <f t="shared" si="5"/>
        <v>36321.51329</v>
      </c>
      <c r="C134" s="41">
        <f t="shared" si="2"/>
        <v>26011.07</v>
      </c>
      <c r="D134" s="41">
        <f t="shared" si="3"/>
        <v>10310.44329</v>
      </c>
      <c r="E134" s="41">
        <v>0.0</v>
      </c>
      <c r="F134" s="41">
        <f t="shared" si="4"/>
        <v>9658600.617</v>
      </c>
      <c r="G134" s="20"/>
    </row>
    <row r="135" ht="12.75" customHeight="1">
      <c r="A135" s="29">
        <f t="shared" si="1"/>
        <v>47696</v>
      </c>
      <c r="B135" s="41">
        <f t="shared" si="5"/>
        <v>36321.51329</v>
      </c>
      <c r="C135" s="41">
        <f t="shared" si="2"/>
        <v>25983.33</v>
      </c>
      <c r="D135" s="41">
        <f t="shared" si="3"/>
        <v>10338.18329</v>
      </c>
      <c r="E135" s="41">
        <v>0.0</v>
      </c>
      <c r="F135" s="41">
        <f t="shared" si="4"/>
        <v>9648262.433</v>
      </c>
      <c r="G135" s="20"/>
    </row>
    <row r="136" ht="12.75" customHeight="1">
      <c r="A136" s="29">
        <f t="shared" si="1"/>
        <v>47727</v>
      </c>
      <c r="B136" s="41">
        <f t="shared" si="5"/>
        <v>36321.51329</v>
      </c>
      <c r="C136" s="41">
        <f t="shared" si="2"/>
        <v>25955.52</v>
      </c>
      <c r="D136" s="41">
        <f t="shared" si="3"/>
        <v>10365.99329</v>
      </c>
      <c r="E136" s="41">
        <v>0.0</v>
      </c>
      <c r="F136" s="41">
        <f t="shared" si="4"/>
        <v>9637896.44</v>
      </c>
      <c r="G136" s="20"/>
    </row>
    <row r="137" ht="12.75" customHeight="1">
      <c r="A137" s="29">
        <f t="shared" si="1"/>
        <v>47757</v>
      </c>
      <c r="B137" s="41">
        <f t="shared" si="5"/>
        <v>36321.51329</v>
      </c>
      <c r="C137" s="41">
        <f t="shared" si="2"/>
        <v>25927.63</v>
      </c>
      <c r="D137" s="41">
        <f t="shared" si="3"/>
        <v>10393.88329</v>
      </c>
      <c r="E137" s="41">
        <v>0.0</v>
      </c>
      <c r="F137" s="41">
        <f t="shared" si="4"/>
        <v>9627502.557</v>
      </c>
      <c r="G137" s="20"/>
    </row>
    <row r="138" ht="12.75" customHeight="1">
      <c r="A138" s="29">
        <f t="shared" si="1"/>
        <v>47788</v>
      </c>
      <c r="B138" s="41">
        <f t="shared" si="5"/>
        <v>36321.51329</v>
      </c>
      <c r="C138" s="41">
        <f t="shared" si="2"/>
        <v>25899.67</v>
      </c>
      <c r="D138" s="41">
        <f t="shared" si="3"/>
        <v>10421.84329</v>
      </c>
      <c r="E138" s="41">
        <v>0.0</v>
      </c>
      <c r="F138" s="41">
        <f t="shared" si="4"/>
        <v>9617080.713</v>
      </c>
      <c r="G138" s="20"/>
    </row>
    <row r="139" ht="12.75" customHeight="1">
      <c r="A139" s="29">
        <f t="shared" si="1"/>
        <v>47818</v>
      </c>
      <c r="B139" s="41">
        <f t="shared" si="5"/>
        <v>36321.51329</v>
      </c>
      <c r="C139" s="41">
        <f t="shared" si="2"/>
        <v>25871.64</v>
      </c>
      <c r="D139" s="41">
        <f t="shared" si="3"/>
        <v>10449.87329</v>
      </c>
      <c r="E139" s="41">
        <v>0.0</v>
      </c>
      <c r="F139" s="41">
        <f t="shared" si="4"/>
        <v>9606630.84</v>
      </c>
      <c r="G139" s="20"/>
    </row>
    <row r="140" ht="12.75" customHeight="1">
      <c r="A140" s="29">
        <f t="shared" si="1"/>
        <v>47849</v>
      </c>
      <c r="B140" s="41">
        <f t="shared" si="5"/>
        <v>36321.51329</v>
      </c>
      <c r="C140" s="41">
        <f t="shared" si="2"/>
        <v>25843.52</v>
      </c>
      <c r="D140" s="41">
        <f t="shared" si="3"/>
        <v>10477.99329</v>
      </c>
      <c r="E140" s="41">
        <v>0.0</v>
      </c>
      <c r="F140" s="41">
        <f t="shared" si="4"/>
        <v>9596152.847</v>
      </c>
      <c r="G140" s="20"/>
    </row>
    <row r="141" ht="12.75" customHeight="1">
      <c r="A141" s="29">
        <f t="shared" si="1"/>
        <v>47880</v>
      </c>
      <c r="B141" s="41">
        <f t="shared" si="5"/>
        <v>36321.51329</v>
      </c>
      <c r="C141" s="41">
        <f t="shared" si="2"/>
        <v>25815.34</v>
      </c>
      <c r="D141" s="41">
        <f t="shared" si="3"/>
        <v>10506.17329</v>
      </c>
      <c r="E141" s="41">
        <v>0.0</v>
      </c>
      <c r="F141" s="41">
        <f t="shared" si="4"/>
        <v>9585646.674</v>
      </c>
      <c r="G141" s="20"/>
    </row>
    <row r="142" ht="12.75" customHeight="1">
      <c r="A142" s="29">
        <f t="shared" si="1"/>
        <v>47908</v>
      </c>
      <c r="B142" s="41">
        <f t="shared" si="5"/>
        <v>36321.51329</v>
      </c>
      <c r="C142" s="41">
        <f t="shared" si="2"/>
        <v>25787.07</v>
      </c>
      <c r="D142" s="41">
        <f t="shared" si="3"/>
        <v>10534.44329</v>
      </c>
      <c r="E142" s="41">
        <v>0.0</v>
      </c>
      <c r="F142" s="41">
        <f t="shared" si="4"/>
        <v>9575112.23</v>
      </c>
      <c r="G142" s="20"/>
    </row>
    <row r="143" ht="12.75" customHeight="1">
      <c r="A143" s="29">
        <f t="shared" si="1"/>
        <v>47939</v>
      </c>
      <c r="B143" s="41">
        <f t="shared" si="5"/>
        <v>36321.51329</v>
      </c>
      <c r="C143" s="41">
        <f t="shared" si="2"/>
        <v>25758.73</v>
      </c>
      <c r="D143" s="41">
        <f t="shared" si="3"/>
        <v>10562.78329</v>
      </c>
      <c r="E143" s="41">
        <v>0.0</v>
      </c>
      <c r="F143" s="41">
        <f t="shared" si="4"/>
        <v>9564549.447</v>
      </c>
      <c r="G143" s="20"/>
    </row>
    <row r="144" ht="12.75" customHeight="1">
      <c r="A144" s="29">
        <f t="shared" si="1"/>
        <v>47969</v>
      </c>
      <c r="B144" s="41">
        <f t="shared" si="5"/>
        <v>36321.51329</v>
      </c>
      <c r="C144" s="41">
        <f t="shared" si="2"/>
        <v>25730.32</v>
      </c>
      <c r="D144" s="41">
        <f t="shared" si="3"/>
        <v>10591.19329</v>
      </c>
      <c r="E144" s="41">
        <v>0.0</v>
      </c>
      <c r="F144" s="41">
        <f t="shared" si="4"/>
        <v>9553958.254</v>
      </c>
      <c r="G144" s="20"/>
    </row>
    <row r="145" ht="12.75" customHeight="1">
      <c r="A145" s="29">
        <f t="shared" si="1"/>
        <v>48000</v>
      </c>
      <c r="B145" s="41">
        <f t="shared" si="5"/>
        <v>36321.51329</v>
      </c>
      <c r="C145" s="41">
        <f t="shared" si="2"/>
        <v>25701.83</v>
      </c>
      <c r="D145" s="41">
        <f t="shared" si="3"/>
        <v>10619.68329</v>
      </c>
      <c r="E145" s="41">
        <v>0.0</v>
      </c>
      <c r="F145" s="41">
        <f t="shared" si="4"/>
        <v>9543338.57</v>
      </c>
      <c r="G145" s="20"/>
    </row>
    <row r="146" ht="12.75" customHeight="1">
      <c r="A146" s="29">
        <f t="shared" si="1"/>
        <v>48030</v>
      </c>
      <c r="B146" s="41">
        <f t="shared" si="5"/>
        <v>36321.51329</v>
      </c>
      <c r="C146" s="41">
        <f t="shared" si="2"/>
        <v>25673.26</v>
      </c>
      <c r="D146" s="41">
        <f t="shared" si="3"/>
        <v>10648.25329</v>
      </c>
      <c r="E146" s="41">
        <v>0.0</v>
      </c>
      <c r="F146" s="41">
        <f t="shared" si="4"/>
        <v>9532690.317</v>
      </c>
      <c r="G146" s="20"/>
    </row>
    <row r="147" ht="12.75" customHeight="1">
      <c r="A147" s="29">
        <f t="shared" si="1"/>
        <v>48061</v>
      </c>
      <c r="B147" s="41">
        <f t="shared" si="5"/>
        <v>36321.51329</v>
      </c>
      <c r="C147" s="41">
        <f t="shared" si="2"/>
        <v>25644.61</v>
      </c>
      <c r="D147" s="41">
        <f t="shared" si="3"/>
        <v>10676.90329</v>
      </c>
      <c r="E147" s="41">
        <v>0.0</v>
      </c>
      <c r="F147" s="41">
        <f t="shared" si="4"/>
        <v>9522013.414</v>
      </c>
      <c r="G147" s="20"/>
    </row>
    <row r="148" ht="12.75" customHeight="1">
      <c r="A148" s="29">
        <f t="shared" si="1"/>
        <v>48092</v>
      </c>
      <c r="B148" s="41">
        <f t="shared" si="5"/>
        <v>36321.51329</v>
      </c>
      <c r="C148" s="41">
        <f t="shared" si="2"/>
        <v>25615.89</v>
      </c>
      <c r="D148" s="41">
        <f t="shared" si="3"/>
        <v>10705.62329</v>
      </c>
      <c r="E148" s="41">
        <v>0.0</v>
      </c>
      <c r="F148" s="41">
        <f t="shared" si="4"/>
        <v>9511307.791</v>
      </c>
      <c r="G148" s="20"/>
    </row>
    <row r="149" ht="12.75" customHeight="1">
      <c r="A149" s="29">
        <f t="shared" si="1"/>
        <v>48122</v>
      </c>
      <c r="B149" s="41">
        <f t="shared" si="5"/>
        <v>36321.51329</v>
      </c>
      <c r="C149" s="41">
        <f t="shared" si="2"/>
        <v>25587.09</v>
      </c>
      <c r="D149" s="41">
        <f t="shared" si="3"/>
        <v>10734.42329</v>
      </c>
      <c r="E149" s="41">
        <v>0.0</v>
      </c>
      <c r="F149" s="41">
        <f t="shared" si="4"/>
        <v>9500573.367</v>
      </c>
      <c r="G149" s="20"/>
    </row>
    <row r="150" ht="12.75" customHeight="1">
      <c r="A150" s="29">
        <f t="shared" si="1"/>
        <v>48153</v>
      </c>
      <c r="B150" s="41">
        <f t="shared" si="5"/>
        <v>36321.51329</v>
      </c>
      <c r="C150" s="41">
        <f t="shared" si="2"/>
        <v>25558.21</v>
      </c>
      <c r="D150" s="41">
        <f t="shared" si="3"/>
        <v>10763.30329</v>
      </c>
      <c r="E150" s="41">
        <v>0.0</v>
      </c>
      <c r="F150" s="41">
        <f t="shared" si="4"/>
        <v>9489810.064</v>
      </c>
      <c r="G150" s="20"/>
    </row>
    <row r="151" ht="12.75" customHeight="1">
      <c r="A151" s="29">
        <f t="shared" si="1"/>
        <v>48183</v>
      </c>
      <c r="B151" s="41">
        <f t="shared" si="5"/>
        <v>36321.51329</v>
      </c>
      <c r="C151" s="41">
        <f t="shared" si="2"/>
        <v>25529.26</v>
      </c>
      <c r="D151" s="41">
        <f t="shared" si="3"/>
        <v>10792.25329</v>
      </c>
      <c r="E151" s="41">
        <v>0.0</v>
      </c>
      <c r="F151" s="41">
        <f t="shared" si="4"/>
        <v>9479017.811</v>
      </c>
      <c r="G151" s="20"/>
    </row>
    <row r="152" ht="12.75" customHeight="1">
      <c r="A152" s="29">
        <f t="shared" si="1"/>
        <v>48214</v>
      </c>
      <c r="B152" s="41">
        <f t="shared" si="5"/>
        <v>36321.51329</v>
      </c>
      <c r="C152" s="41">
        <f t="shared" si="2"/>
        <v>25500.22</v>
      </c>
      <c r="D152" s="41">
        <f t="shared" si="3"/>
        <v>10821.29329</v>
      </c>
      <c r="E152" s="41">
        <v>0.0</v>
      </c>
      <c r="F152" s="41">
        <f t="shared" si="4"/>
        <v>9468196.517</v>
      </c>
      <c r="G152" s="20"/>
    </row>
    <row r="153" ht="12.75" customHeight="1">
      <c r="A153" s="29">
        <f t="shared" si="1"/>
        <v>48245</v>
      </c>
      <c r="B153" s="41">
        <f t="shared" si="5"/>
        <v>36321.51329</v>
      </c>
      <c r="C153" s="41">
        <f t="shared" si="2"/>
        <v>25471.11</v>
      </c>
      <c r="D153" s="41">
        <f t="shared" si="3"/>
        <v>10850.40329</v>
      </c>
      <c r="E153" s="41">
        <v>0.0</v>
      </c>
      <c r="F153" s="41">
        <f t="shared" si="4"/>
        <v>9457346.114</v>
      </c>
      <c r="G153" s="20"/>
    </row>
    <row r="154" ht="12.75" customHeight="1">
      <c r="A154" s="29">
        <f t="shared" si="1"/>
        <v>48274</v>
      </c>
      <c r="B154" s="41">
        <f t="shared" si="5"/>
        <v>36321.51329</v>
      </c>
      <c r="C154" s="41">
        <f t="shared" si="2"/>
        <v>25441.92</v>
      </c>
      <c r="D154" s="41">
        <f t="shared" si="3"/>
        <v>10879.59329</v>
      </c>
      <c r="E154" s="41">
        <v>0.0</v>
      </c>
      <c r="F154" s="41">
        <f t="shared" si="4"/>
        <v>9446466.521</v>
      </c>
      <c r="G154" s="20"/>
    </row>
    <row r="155" ht="12.75" customHeight="1">
      <c r="A155" s="20"/>
      <c r="B155" s="20"/>
      <c r="C155" s="20"/>
      <c r="D155" s="20"/>
      <c r="E155" s="20"/>
      <c r="F155" s="20"/>
      <c r="G155" s="20"/>
    </row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17">
    <mergeCell ref="B18:B19"/>
    <mergeCell ref="A18:A19"/>
    <mergeCell ref="C18:C19"/>
    <mergeCell ref="F18:F19"/>
    <mergeCell ref="E18:E19"/>
    <mergeCell ref="D18:D19"/>
    <mergeCell ref="A13:E13"/>
    <mergeCell ref="A14:E14"/>
    <mergeCell ref="A15:E15"/>
    <mergeCell ref="A16:E16"/>
    <mergeCell ref="A6:E6"/>
    <mergeCell ref="A7:E7"/>
    <mergeCell ref="A2:C2"/>
    <mergeCell ref="A5:E5"/>
    <mergeCell ref="A8:E8"/>
    <mergeCell ref="A11:E11"/>
    <mergeCell ref="A12:B12"/>
  </mergeCells>
  <printOptions/>
  <pageMargins bottom="0.75" footer="0.0" header="0.0" left="0.7" right="0.7" top="0.75"/>
  <pageSetup orientation="landscape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7.57"/>
    <col customWidth="1" min="2" max="3" width="16.71"/>
    <col customWidth="1" min="4" max="4" width="15.14"/>
    <col customWidth="1" min="5" max="5" width="13.71"/>
    <col customWidth="1" min="6" max="6" width="27.71"/>
    <col customWidth="1" min="7" max="26" width="13.71"/>
  </cols>
  <sheetData>
    <row r="1" ht="12.75" customHeight="1">
      <c r="A1" s="19" t="s">
        <v>251</v>
      </c>
      <c r="B1" s="20"/>
      <c r="C1" s="20"/>
      <c r="D1" s="20"/>
      <c r="E1" s="20"/>
      <c r="F1" s="20"/>
    </row>
    <row r="2" ht="12.75" customHeight="1">
      <c r="A2" s="19" t="s">
        <v>252</v>
      </c>
      <c r="D2" s="20"/>
      <c r="E2" s="19" t="s">
        <v>253</v>
      </c>
      <c r="F2" s="21">
        <v>2.0100000000000002</v>
      </c>
    </row>
    <row r="3" ht="12.75" customHeight="1">
      <c r="A3" s="20"/>
      <c r="B3" s="19"/>
      <c r="C3" s="20"/>
      <c r="D3" s="20"/>
      <c r="E3" s="19"/>
      <c r="F3" s="19"/>
    </row>
    <row r="4" ht="12.75" customHeight="1">
      <c r="A4" s="22" t="s">
        <v>254</v>
      </c>
      <c r="B4" s="20"/>
      <c r="C4" s="20"/>
      <c r="D4" s="20"/>
      <c r="E4" s="20"/>
      <c r="F4" s="20"/>
    </row>
    <row r="5" ht="12.75" customHeight="1">
      <c r="A5" s="23" t="s">
        <v>255</v>
      </c>
      <c r="B5" s="24"/>
      <c r="C5" s="24"/>
      <c r="D5" s="24"/>
      <c r="E5" s="25"/>
      <c r="F5" s="26">
        <f>('Income and Expenses No New'!E131)</f>
        <v>8274472.04</v>
      </c>
    </row>
    <row r="6" ht="12.75" customHeight="1">
      <c r="A6" s="23" t="s">
        <v>257</v>
      </c>
      <c r="B6" s="24"/>
      <c r="C6" s="24"/>
      <c r="D6" s="24"/>
      <c r="E6" s="25"/>
      <c r="F6" s="27">
        <v>0.0425</v>
      </c>
    </row>
    <row r="7" ht="12.75" customHeight="1">
      <c r="A7" s="23" t="s">
        <v>258</v>
      </c>
      <c r="B7" s="24"/>
      <c r="C7" s="24"/>
      <c r="D7" s="24"/>
      <c r="E7" s="25"/>
      <c r="F7" s="28">
        <v>40.0</v>
      </c>
    </row>
    <row r="8" ht="12.75" customHeight="1">
      <c r="A8" s="23" t="s">
        <v>259</v>
      </c>
      <c r="B8" s="24"/>
      <c r="C8" s="24"/>
      <c r="D8" s="24"/>
      <c r="E8" s="25"/>
      <c r="F8" s="29">
        <f>DATE(2021,1,1)</f>
        <v>44197</v>
      </c>
    </row>
    <row r="9" ht="12.75" customHeight="1">
      <c r="A9" s="19"/>
      <c r="B9" s="20"/>
      <c r="C9" s="20"/>
      <c r="D9" s="20"/>
      <c r="E9" s="20"/>
      <c r="F9" s="30"/>
    </row>
    <row r="10" ht="12.75" customHeight="1">
      <c r="A10" s="22" t="s">
        <v>260</v>
      </c>
      <c r="B10" s="20"/>
      <c r="C10" s="20"/>
      <c r="D10" s="20"/>
      <c r="E10" s="20"/>
      <c r="F10" s="20"/>
    </row>
    <row r="11" ht="12.75" customHeight="1">
      <c r="A11" s="23" t="s">
        <v>261</v>
      </c>
      <c r="B11" s="24"/>
      <c r="C11" s="24"/>
      <c r="D11" s="24"/>
      <c r="E11" s="25"/>
      <c r="F11" s="27">
        <f>ROUND((1+F12)^12-1,4)</f>
        <v>0.043</v>
      </c>
    </row>
    <row r="12" ht="12.75" customHeight="1">
      <c r="A12" s="23" t="s">
        <v>262</v>
      </c>
      <c r="B12" s="25"/>
      <c r="C12" s="31" t="s">
        <v>34</v>
      </c>
      <c r="D12" s="32">
        <f>F12*12</f>
        <v>0.04212851224</v>
      </c>
      <c r="E12" s="31" t="s">
        <v>263</v>
      </c>
      <c r="F12" s="33">
        <f>((1+($F$6/2))^2)^(1/12)-1</f>
        <v>0.003510709353</v>
      </c>
    </row>
    <row r="13" ht="12.75" customHeight="1">
      <c r="A13" s="23" t="s">
        <v>264</v>
      </c>
      <c r="B13" s="24"/>
      <c r="C13" s="24"/>
      <c r="D13" s="24"/>
      <c r="E13" s="25"/>
      <c r="F13" s="9">
        <f>$F$7*12</f>
        <v>480</v>
      </c>
    </row>
    <row r="14" ht="12.75" customHeight="1">
      <c r="A14" s="23" t="s">
        <v>265</v>
      </c>
      <c r="B14" s="24"/>
      <c r="C14" s="24"/>
      <c r="D14" s="24"/>
      <c r="E14" s="25"/>
      <c r="F14" s="9">
        <f>($F$5*$F$12)/(1-(1+$F$12)^(-$F$13))</f>
        <v>35685.58554</v>
      </c>
    </row>
    <row r="15" ht="12.75" customHeight="1">
      <c r="A15" s="23" t="s">
        <v>266</v>
      </c>
      <c r="B15" s="24"/>
      <c r="C15" s="24"/>
      <c r="D15" s="24"/>
      <c r="E15" s="25"/>
      <c r="F15" s="36">
        <f>('Income and Expenses No New'!C155)</f>
        <v>35685.58554</v>
      </c>
    </row>
    <row r="16" ht="12.75" customHeight="1">
      <c r="A16" s="23" t="s">
        <v>267</v>
      </c>
      <c r="B16" s="24"/>
      <c r="C16" s="24"/>
      <c r="D16" s="24"/>
      <c r="E16" s="25"/>
      <c r="F16" s="36">
        <f>ROUND(F15,0)</f>
        <v>35686</v>
      </c>
    </row>
    <row r="17" ht="12.75" customHeight="1">
      <c r="A17" s="20"/>
      <c r="B17" s="20"/>
      <c r="C17" s="20"/>
      <c r="D17" s="20"/>
      <c r="E17" s="20"/>
      <c r="F17" s="20"/>
    </row>
    <row r="18" ht="12.75" customHeight="1">
      <c r="A18" s="38" t="s">
        <v>268</v>
      </c>
      <c r="B18" s="38" t="s">
        <v>269</v>
      </c>
      <c r="C18" s="38" t="s">
        <v>270</v>
      </c>
      <c r="D18" s="38" t="s">
        <v>271</v>
      </c>
      <c r="E18" s="39" t="s">
        <v>272</v>
      </c>
      <c r="F18" s="38" t="s">
        <v>273</v>
      </c>
    </row>
    <row r="19" ht="12.75" customHeight="1">
      <c r="A19" s="40"/>
      <c r="B19" s="40"/>
      <c r="C19" s="40"/>
      <c r="D19" s="40"/>
      <c r="E19" s="40"/>
      <c r="F19" s="40"/>
    </row>
    <row r="20" ht="12.75" customHeight="1">
      <c r="A20" s="29">
        <f>DATE(YEAR($F$8)-1900+1900,MONTH($F$8),DAY($F$8))</f>
        <v>44197</v>
      </c>
      <c r="B20" s="41">
        <f>(F16)</f>
        <v>35686</v>
      </c>
      <c r="C20" s="41">
        <f>(F5*F12)</f>
        <v>29049.26638</v>
      </c>
      <c r="D20" s="41">
        <f>(B20-C20)</f>
        <v>6636.733615</v>
      </c>
      <c r="E20" s="41">
        <v>0.0</v>
      </c>
      <c r="F20" s="41">
        <f>(F5-D20)</f>
        <v>8267835.306</v>
      </c>
    </row>
    <row r="21" ht="12.75" customHeight="1">
      <c r="A21" s="29">
        <f t="shared" ref="A21:A93" si="1">DATE(IF(MONTH(A20)=12,((YEAR(A20)-1900)+1900)+1,((YEAR(A20)-1900)+1900)),IF(MONTH(A20)=12,1,MONTH(A20)+1),DAY($F$8))</f>
        <v>44228</v>
      </c>
      <c r="B21" s="41">
        <f>F15</f>
        <v>35685.58554</v>
      </c>
      <c r="C21" s="41">
        <f t="shared" ref="C21:C93" si="2">ROUND($F$12*F20,2)</f>
        <v>29025.97</v>
      </c>
      <c r="D21" s="41">
        <f t="shared" ref="D21:D93" si="3">B21-C21</f>
        <v>6659.615538</v>
      </c>
      <c r="E21" s="41">
        <v>0.0</v>
      </c>
      <c r="F21" s="41">
        <f t="shared" ref="F21:F93" si="4">F20-D21-E21</f>
        <v>8261175.691</v>
      </c>
    </row>
    <row r="22" ht="12.75" customHeight="1">
      <c r="A22" s="29">
        <f t="shared" si="1"/>
        <v>44256</v>
      </c>
      <c r="B22" s="41">
        <f t="shared" ref="B22:B93" si="5">$B$21</f>
        <v>35685.58554</v>
      </c>
      <c r="C22" s="41">
        <f t="shared" si="2"/>
        <v>29002.59</v>
      </c>
      <c r="D22" s="41">
        <f t="shared" si="3"/>
        <v>6682.995538</v>
      </c>
      <c r="E22" s="41">
        <v>0.0</v>
      </c>
      <c r="F22" s="41">
        <f t="shared" si="4"/>
        <v>8254492.695</v>
      </c>
    </row>
    <row r="23" ht="12.75" customHeight="1">
      <c r="A23" s="29">
        <f t="shared" si="1"/>
        <v>44287</v>
      </c>
      <c r="B23" s="41">
        <f t="shared" si="5"/>
        <v>35685.58554</v>
      </c>
      <c r="C23" s="41">
        <f t="shared" si="2"/>
        <v>28979.12</v>
      </c>
      <c r="D23" s="41">
        <f t="shared" si="3"/>
        <v>6706.465538</v>
      </c>
      <c r="E23" s="41">
        <v>0.0</v>
      </c>
      <c r="F23" s="41">
        <f t="shared" si="4"/>
        <v>8247786.23</v>
      </c>
    </row>
    <row r="24" ht="12.75" customHeight="1">
      <c r="A24" s="29">
        <f t="shared" si="1"/>
        <v>44317</v>
      </c>
      <c r="B24" s="41">
        <f t="shared" si="5"/>
        <v>35685.58554</v>
      </c>
      <c r="C24" s="41">
        <f t="shared" si="2"/>
        <v>28955.58</v>
      </c>
      <c r="D24" s="41">
        <f t="shared" si="3"/>
        <v>6730.005538</v>
      </c>
      <c r="E24" s="41">
        <v>0.0</v>
      </c>
      <c r="F24" s="41">
        <f t="shared" si="4"/>
        <v>8241056.224</v>
      </c>
    </row>
    <row r="25" ht="12.75" customHeight="1">
      <c r="A25" s="29">
        <f t="shared" si="1"/>
        <v>44348</v>
      </c>
      <c r="B25" s="41">
        <f t="shared" si="5"/>
        <v>35685.58554</v>
      </c>
      <c r="C25" s="41">
        <f t="shared" si="2"/>
        <v>28931.95</v>
      </c>
      <c r="D25" s="41">
        <f t="shared" si="3"/>
        <v>6753.635538</v>
      </c>
      <c r="E25" s="41">
        <v>0.0</v>
      </c>
      <c r="F25" s="41">
        <f t="shared" si="4"/>
        <v>8234302.589</v>
      </c>
    </row>
    <row r="26" ht="12.75" customHeight="1">
      <c r="A26" s="29">
        <f t="shared" si="1"/>
        <v>44378</v>
      </c>
      <c r="B26" s="41">
        <f t="shared" si="5"/>
        <v>35685.58554</v>
      </c>
      <c r="C26" s="41">
        <f t="shared" si="2"/>
        <v>28908.24</v>
      </c>
      <c r="D26" s="41">
        <f t="shared" si="3"/>
        <v>6777.345538</v>
      </c>
      <c r="E26" s="41">
        <v>0.0</v>
      </c>
      <c r="F26" s="41">
        <f t="shared" si="4"/>
        <v>8227525.243</v>
      </c>
    </row>
    <row r="27" ht="12.75" customHeight="1">
      <c r="A27" s="29">
        <f t="shared" si="1"/>
        <v>44409</v>
      </c>
      <c r="B27" s="41">
        <f t="shared" si="5"/>
        <v>35685.58554</v>
      </c>
      <c r="C27" s="41">
        <f t="shared" si="2"/>
        <v>28884.45</v>
      </c>
      <c r="D27" s="41">
        <f t="shared" si="3"/>
        <v>6801.135538</v>
      </c>
      <c r="E27" s="41">
        <v>0.0</v>
      </c>
      <c r="F27" s="41">
        <f t="shared" si="4"/>
        <v>8220724.108</v>
      </c>
    </row>
    <row r="28" ht="12.75" customHeight="1">
      <c r="A28" s="29">
        <f t="shared" si="1"/>
        <v>44440</v>
      </c>
      <c r="B28" s="41">
        <f t="shared" si="5"/>
        <v>35685.58554</v>
      </c>
      <c r="C28" s="41">
        <f t="shared" si="2"/>
        <v>28860.57</v>
      </c>
      <c r="D28" s="41">
        <f t="shared" si="3"/>
        <v>6825.015538</v>
      </c>
      <c r="E28" s="41">
        <v>0.0</v>
      </c>
      <c r="F28" s="41">
        <f t="shared" si="4"/>
        <v>8213899.092</v>
      </c>
    </row>
    <row r="29" ht="12.75" customHeight="1">
      <c r="A29" s="29">
        <f t="shared" si="1"/>
        <v>44470</v>
      </c>
      <c r="B29" s="41">
        <f t="shared" si="5"/>
        <v>35685.58554</v>
      </c>
      <c r="C29" s="41">
        <f t="shared" si="2"/>
        <v>28836.61</v>
      </c>
      <c r="D29" s="41">
        <f t="shared" si="3"/>
        <v>6848.975538</v>
      </c>
      <c r="E29" s="41">
        <v>0.0</v>
      </c>
      <c r="F29" s="41">
        <f t="shared" si="4"/>
        <v>8207050.116</v>
      </c>
    </row>
    <row r="30" ht="12.75" customHeight="1">
      <c r="A30" s="29">
        <f t="shared" si="1"/>
        <v>44501</v>
      </c>
      <c r="B30" s="41">
        <f t="shared" si="5"/>
        <v>35685.58554</v>
      </c>
      <c r="C30" s="41">
        <f t="shared" si="2"/>
        <v>28812.57</v>
      </c>
      <c r="D30" s="41">
        <f t="shared" si="3"/>
        <v>6873.015538</v>
      </c>
      <c r="E30" s="41">
        <v>0.0</v>
      </c>
      <c r="F30" s="41">
        <f t="shared" si="4"/>
        <v>8200177.101</v>
      </c>
    </row>
    <row r="31" ht="12.75" customHeight="1">
      <c r="A31" s="29">
        <f t="shared" si="1"/>
        <v>44531</v>
      </c>
      <c r="B31" s="41">
        <f t="shared" si="5"/>
        <v>35685.58554</v>
      </c>
      <c r="C31" s="41">
        <f t="shared" si="2"/>
        <v>28788.44</v>
      </c>
      <c r="D31" s="41">
        <f t="shared" si="3"/>
        <v>6897.145538</v>
      </c>
      <c r="E31" s="41">
        <v>0.0</v>
      </c>
      <c r="F31" s="41">
        <f t="shared" si="4"/>
        <v>8193279.955</v>
      </c>
    </row>
    <row r="32" ht="12.75" customHeight="1">
      <c r="A32" s="29">
        <f t="shared" si="1"/>
        <v>44562</v>
      </c>
      <c r="B32" s="41">
        <f t="shared" si="5"/>
        <v>35685.58554</v>
      </c>
      <c r="C32" s="41">
        <f t="shared" si="2"/>
        <v>28764.22</v>
      </c>
      <c r="D32" s="41">
        <f t="shared" si="3"/>
        <v>6921.365538</v>
      </c>
      <c r="E32" s="41">
        <v>0.0</v>
      </c>
      <c r="F32" s="41">
        <f t="shared" si="4"/>
        <v>8186358.59</v>
      </c>
    </row>
    <row r="33" ht="12.75" customHeight="1">
      <c r="A33" s="29">
        <f t="shared" si="1"/>
        <v>44593</v>
      </c>
      <c r="B33" s="41">
        <f t="shared" si="5"/>
        <v>35685.58554</v>
      </c>
      <c r="C33" s="41">
        <f t="shared" si="2"/>
        <v>28739.93</v>
      </c>
      <c r="D33" s="41">
        <f t="shared" si="3"/>
        <v>6945.655538</v>
      </c>
      <c r="E33" s="41">
        <v>0.0</v>
      </c>
      <c r="F33" s="41">
        <f t="shared" si="4"/>
        <v>8179412.934</v>
      </c>
    </row>
    <row r="34" ht="12.75" customHeight="1">
      <c r="A34" s="29">
        <f t="shared" si="1"/>
        <v>44621</v>
      </c>
      <c r="B34" s="41">
        <f t="shared" si="5"/>
        <v>35685.58554</v>
      </c>
      <c r="C34" s="41">
        <f t="shared" si="2"/>
        <v>28715.54</v>
      </c>
      <c r="D34" s="41">
        <f t="shared" si="3"/>
        <v>6970.045538</v>
      </c>
      <c r="E34" s="41">
        <v>0.0</v>
      </c>
      <c r="F34" s="41">
        <f t="shared" si="4"/>
        <v>8172442.889</v>
      </c>
    </row>
    <row r="35" ht="12.75" customHeight="1">
      <c r="A35" s="29">
        <f t="shared" si="1"/>
        <v>44652</v>
      </c>
      <c r="B35" s="41">
        <f t="shared" si="5"/>
        <v>35685.58554</v>
      </c>
      <c r="C35" s="41">
        <f t="shared" si="2"/>
        <v>28691.07</v>
      </c>
      <c r="D35" s="41">
        <f t="shared" si="3"/>
        <v>6994.515538</v>
      </c>
      <c r="E35" s="41">
        <v>0.0</v>
      </c>
      <c r="F35" s="41">
        <f t="shared" si="4"/>
        <v>8165448.373</v>
      </c>
    </row>
    <row r="36" ht="12.75" customHeight="1">
      <c r="A36" s="29">
        <f t="shared" si="1"/>
        <v>44682</v>
      </c>
      <c r="B36" s="41">
        <f t="shared" si="5"/>
        <v>35685.58554</v>
      </c>
      <c r="C36" s="41">
        <f t="shared" si="2"/>
        <v>28666.52</v>
      </c>
      <c r="D36" s="41">
        <f t="shared" si="3"/>
        <v>7019.065538</v>
      </c>
      <c r="E36" s="41">
        <v>0.0</v>
      </c>
      <c r="F36" s="41">
        <f t="shared" si="4"/>
        <v>8158429.308</v>
      </c>
    </row>
    <row r="37" ht="12.75" customHeight="1">
      <c r="A37" s="29">
        <f t="shared" si="1"/>
        <v>44713</v>
      </c>
      <c r="B37" s="41">
        <f t="shared" si="5"/>
        <v>35685.58554</v>
      </c>
      <c r="C37" s="41">
        <f t="shared" si="2"/>
        <v>28641.87</v>
      </c>
      <c r="D37" s="41">
        <f t="shared" si="3"/>
        <v>7043.715538</v>
      </c>
      <c r="E37" s="41">
        <v>0.0</v>
      </c>
      <c r="F37" s="41">
        <f t="shared" si="4"/>
        <v>8151385.592</v>
      </c>
    </row>
    <row r="38" ht="12.75" customHeight="1">
      <c r="A38" s="29">
        <f t="shared" si="1"/>
        <v>44743</v>
      </c>
      <c r="B38" s="41">
        <f t="shared" si="5"/>
        <v>35685.58554</v>
      </c>
      <c r="C38" s="41">
        <f t="shared" si="2"/>
        <v>28617.15</v>
      </c>
      <c r="D38" s="41">
        <f t="shared" si="3"/>
        <v>7068.435538</v>
      </c>
      <c r="E38" s="41">
        <v>0.0</v>
      </c>
      <c r="F38" s="41">
        <f t="shared" si="4"/>
        <v>8144317.157</v>
      </c>
    </row>
    <row r="39" ht="12.75" customHeight="1">
      <c r="A39" s="29">
        <f t="shared" si="1"/>
        <v>44774</v>
      </c>
      <c r="B39" s="41">
        <f t="shared" si="5"/>
        <v>35685.58554</v>
      </c>
      <c r="C39" s="41">
        <f t="shared" si="2"/>
        <v>28592.33</v>
      </c>
      <c r="D39" s="41">
        <f t="shared" si="3"/>
        <v>7093.255538</v>
      </c>
      <c r="E39" s="41">
        <v>0.0</v>
      </c>
      <c r="F39" s="41">
        <f t="shared" si="4"/>
        <v>8137223.901</v>
      </c>
    </row>
    <row r="40" ht="12.75" customHeight="1">
      <c r="A40" s="29">
        <f t="shared" si="1"/>
        <v>44805</v>
      </c>
      <c r="B40" s="41">
        <f t="shared" si="5"/>
        <v>35685.58554</v>
      </c>
      <c r="C40" s="41">
        <f t="shared" si="2"/>
        <v>28567.43</v>
      </c>
      <c r="D40" s="41">
        <f t="shared" si="3"/>
        <v>7118.155538</v>
      </c>
      <c r="E40" s="41">
        <v>0.0</v>
      </c>
      <c r="F40" s="41">
        <f t="shared" si="4"/>
        <v>8130105.746</v>
      </c>
    </row>
    <row r="41" ht="12.75" customHeight="1">
      <c r="A41" s="29">
        <f t="shared" si="1"/>
        <v>44835</v>
      </c>
      <c r="B41" s="41">
        <f t="shared" si="5"/>
        <v>35685.58554</v>
      </c>
      <c r="C41" s="41">
        <f t="shared" si="2"/>
        <v>28542.44</v>
      </c>
      <c r="D41" s="41">
        <f t="shared" si="3"/>
        <v>7143.145538</v>
      </c>
      <c r="E41" s="41">
        <v>0.0</v>
      </c>
      <c r="F41" s="41">
        <f t="shared" si="4"/>
        <v>8122962.6</v>
      </c>
    </row>
    <row r="42" ht="12.75" customHeight="1">
      <c r="A42" s="29">
        <f t="shared" si="1"/>
        <v>44866</v>
      </c>
      <c r="B42" s="41">
        <f t="shared" si="5"/>
        <v>35685.58554</v>
      </c>
      <c r="C42" s="41">
        <f t="shared" si="2"/>
        <v>28517.36</v>
      </c>
      <c r="D42" s="41">
        <f t="shared" si="3"/>
        <v>7168.225538</v>
      </c>
      <c r="E42" s="41">
        <v>0.0</v>
      </c>
      <c r="F42" s="41">
        <f t="shared" si="4"/>
        <v>8115794.374</v>
      </c>
    </row>
    <row r="43" ht="12.75" customHeight="1">
      <c r="A43" s="29">
        <f t="shared" si="1"/>
        <v>44896</v>
      </c>
      <c r="B43" s="41">
        <f t="shared" si="5"/>
        <v>35685.58554</v>
      </c>
      <c r="C43" s="41">
        <f t="shared" si="2"/>
        <v>28492.2</v>
      </c>
      <c r="D43" s="41">
        <f t="shared" si="3"/>
        <v>7193.385538</v>
      </c>
      <c r="E43" s="41">
        <v>0.0</v>
      </c>
      <c r="F43" s="41">
        <f t="shared" si="4"/>
        <v>8108600.989</v>
      </c>
    </row>
    <row r="44" ht="12.75" customHeight="1">
      <c r="A44" s="29">
        <f t="shared" si="1"/>
        <v>44927</v>
      </c>
      <c r="B44" s="41">
        <f t="shared" si="5"/>
        <v>35685.58554</v>
      </c>
      <c r="C44" s="41">
        <f t="shared" si="2"/>
        <v>28466.94</v>
      </c>
      <c r="D44" s="41">
        <f t="shared" si="3"/>
        <v>7218.645538</v>
      </c>
      <c r="E44" s="41">
        <v>0.0</v>
      </c>
      <c r="F44" s="41">
        <f t="shared" si="4"/>
        <v>8101382.343</v>
      </c>
    </row>
    <row r="45" ht="12.75" customHeight="1">
      <c r="A45" s="29">
        <f t="shared" si="1"/>
        <v>44958</v>
      </c>
      <c r="B45" s="41">
        <f t="shared" si="5"/>
        <v>35685.58554</v>
      </c>
      <c r="C45" s="41">
        <f t="shared" si="2"/>
        <v>28441.6</v>
      </c>
      <c r="D45" s="41">
        <f t="shared" si="3"/>
        <v>7243.985538</v>
      </c>
      <c r="E45" s="41">
        <v>0.0</v>
      </c>
      <c r="F45" s="41">
        <f t="shared" si="4"/>
        <v>8094138.358</v>
      </c>
    </row>
    <row r="46" ht="12.75" customHeight="1">
      <c r="A46" s="29">
        <f t="shared" si="1"/>
        <v>44986</v>
      </c>
      <c r="B46" s="41">
        <f t="shared" si="5"/>
        <v>35685.58554</v>
      </c>
      <c r="C46" s="41">
        <f t="shared" si="2"/>
        <v>28416.17</v>
      </c>
      <c r="D46" s="41">
        <f t="shared" si="3"/>
        <v>7269.415538</v>
      </c>
      <c r="E46" s="41">
        <v>0.0</v>
      </c>
      <c r="F46" s="41">
        <f t="shared" si="4"/>
        <v>8086868.942</v>
      </c>
    </row>
    <row r="47" ht="12.75" customHeight="1">
      <c r="A47" s="29">
        <f t="shared" si="1"/>
        <v>45017</v>
      </c>
      <c r="B47" s="41">
        <f t="shared" si="5"/>
        <v>35685.58554</v>
      </c>
      <c r="C47" s="41">
        <f t="shared" si="2"/>
        <v>28390.65</v>
      </c>
      <c r="D47" s="41">
        <f t="shared" si="3"/>
        <v>7294.935538</v>
      </c>
      <c r="E47" s="41">
        <v>0.0</v>
      </c>
      <c r="F47" s="41">
        <f t="shared" si="4"/>
        <v>8079574.007</v>
      </c>
    </row>
    <row r="48" ht="12.75" customHeight="1">
      <c r="A48" s="29">
        <f t="shared" si="1"/>
        <v>45047</v>
      </c>
      <c r="B48" s="41">
        <f t="shared" si="5"/>
        <v>35685.58554</v>
      </c>
      <c r="C48" s="41">
        <f t="shared" si="2"/>
        <v>28365.04</v>
      </c>
      <c r="D48" s="41">
        <f t="shared" si="3"/>
        <v>7320.545538</v>
      </c>
      <c r="E48" s="41">
        <v>0.0</v>
      </c>
      <c r="F48" s="41">
        <f t="shared" si="4"/>
        <v>8072253.461</v>
      </c>
    </row>
    <row r="49" ht="12.75" customHeight="1">
      <c r="A49" s="29">
        <f t="shared" si="1"/>
        <v>45078</v>
      </c>
      <c r="B49" s="41">
        <f t="shared" si="5"/>
        <v>35685.58554</v>
      </c>
      <c r="C49" s="41">
        <f t="shared" si="2"/>
        <v>28339.34</v>
      </c>
      <c r="D49" s="41">
        <f t="shared" si="3"/>
        <v>7346.245538</v>
      </c>
      <c r="E49" s="41">
        <v>0.0</v>
      </c>
      <c r="F49" s="41">
        <f t="shared" si="4"/>
        <v>8064907.216</v>
      </c>
    </row>
    <row r="50" ht="12.75" customHeight="1">
      <c r="A50" s="29">
        <f t="shared" si="1"/>
        <v>45108</v>
      </c>
      <c r="B50" s="41">
        <f t="shared" si="5"/>
        <v>35685.58554</v>
      </c>
      <c r="C50" s="41">
        <f t="shared" si="2"/>
        <v>28313.55</v>
      </c>
      <c r="D50" s="41">
        <f t="shared" si="3"/>
        <v>7372.035538</v>
      </c>
      <c r="E50" s="41">
        <v>0.0</v>
      </c>
      <c r="F50" s="41">
        <f t="shared" si="4"/>
        <v>8057535.18</v>
      </c>
    </row>
    <row r="51" ht="12.75" customHeight="1">
      <c r="A51" s="29">
        <f t="shared" si="1"/>
        <v>45139</v>
      </c>
      <c r="B51" s="41">
        <f t="shared" si="5"/>
        <v>35685.58554</v>
      </c>
      <c r="C51" s="41">
        <f t="shared" si="2"/>
        <v>28287.66</v>
      </c>
      <c r="D51" s="41">
        <f t="shared" si="3"/>
        <v>7397.925538</v>
      </c>
      <c r="E51" s="41">
        <v>0.0</v>
      </c>
      <c r="F51" s="41">
        <f t="shared" si="4"/>
        <v>8050137.255</v>
      </c>
    </row>
    <row r="52" ht="12.75" customHeight="1">
      <c r="A52" s="29">
        <f t="shared" si="1"/>
        <v>45170</v>
      </c>
      <c r="B52" s="41">
        <f t="shared" si="5"/>
        <v>35685.58554</v>
      </c>
      <c r="C52" s="41">
        <f t="shared" si="2"/>
        <v>28261.69</v>
      </c>
      <c r="D52" s="41">
        <f t="shared" si="3"/>
        <v>7423.895538</v>
      </c>
      <c r="E52" s="41">
        <v>0.0</v>
      </c>
      <c r="F52" s="41">
        <f t="shared" si="4"/>
        <v>8042713.359</v>
      </c>
    </row>
    <row r="53" ht="12.75" customHeight="1">
      <c r="A53" s="29">
        <f t="shared" si="1"/>
        <v>45200</v>
      </c>
      <c r="B53" s="41">
        <f t="shared" si="5"/>
        <v>35685.58554</v>
      </c>
      <c r="C53" s="41">
        <f t="shared" si="2"/>
        <v>28235.63</v>
      </c>
      <c r="D53" s="41">
        <f t="shared" si="3"/>
        <v>7449.955538</v>
      </c>
      <c r="E53" s="41">
        <v>0.0</v>
      </c>
      <c r="F53" s="41">
        <f t="shared" si="4"/>
        <v>8035263.404</v>
      </c>
    </row>
    <row r="54" ht="12.75" customHeight="1">
      <c r="A54" s="29">
        <f t="shared" si="1"/>
        <v>45231</v>
      </c>
      <c r="B54" s="41">
        <f t="shared" si="5"/>
        <v>35685.58554</v>
      </c>
      <c r="C54" s="41">
        <f t="shared" si="2"/>
        <v>28209.47</v>
      </c>
      <c r="D54" s="41">
        <f t="shared" si="3"/>
        <v>7476.115538</v>
      </c>
      <c r="E54" s="41">
        <v>0.0</v>
      </c>
      <c r="F54" s="41">
        <f t="shared" si="4"/>
        <v>8027787.288</v>
      </c>
    </row>
    <row r="55" ht="12.75" customHeight="1">
      <c r="A55" s="29">
        <f t="shared" si="1"/>
        <v>45261</v>
      </c>
      <c r="B55" s="41">
        <f t="shared" si="5"/>
        <v>35685.58554</v>
      </c>
      <c r="C55" s="41">
        <f t="shared" si="2"/>
        <v>28183.23</v>
      </c>
      <c r="D55" s="41">
        <f t="shared" si="3"/>
        <v>7502.355538</v>
      </c>
      <c r="E55" s="41">
        <v>0.0</v>
      </c>
      <c r="F55" s="41">
        <f t="shared" si="4"/>
        <v>8020284.933</v>
      </c>
    </row>
    <row r="56" ht="12.75" customHeight="1">
      <c r="A56" s="29">
        <f t="shared" si="1"/>
        <v>45292</v>
      </c>
      <c r="B56" s="41">
        <f t="shared" si="5"/>
        <v>35685.58554</v>
      </c>
      <c r="C56" s="41">
        <f t="shared" si="2"/>
        <v>28156.89</v>
      </c>
      <c r="D56" s="41">
        <f t="shared" si="3"/>
        <v>7528.695538</v>
      </c>
      <c r="E56" s="41">
        <v>0.0</v>
      </c>
      <c r="F56" s="41">
        <f t="shared" si="4"/>
        <v>8012756.237</v>
      </c>
    </row>
    <row r="57" ht="12.75" customHeight="1">
      <c r="A57" s="29">
        <f t="shared" si="1"/>
        <v>45323</v>
      </c>
      <c r="B57" s="41">
        <f t="shared" si="5"/>
        <v>35685.58554</v>
      </c>
      <c r="C57" s="41">
        <f t="shared" si="2"/>
        <v>28130.46</v>
      </c>
      <c r="D57" s="41">
        <f t="shared" si="3"/>
        <v>7555.125538</v>
      </c>
      <c r="E57" s="41">
        <v>0.0</v>
      </c>
      <c r="F57" s="41">
        <f t="shared" si="4"/>
        <v>8005201.111</v>
      </c>
    </row>
    <row r="58" ht="12.75" customHeight="1">
      <c r="A58" s="29">
        <f t="shared" si="1"/>
        <v>45352</v>
      </c>
      <c r="B58" s="41">
        <f t="shared" si="5"/>
        <v>35685.58554</v>
      </c>
      <c r="C58" s="41">
        <f t="shared" si="2"/>
        <v>28103.93</v>
      </c>
      <c r="D58" s="41">
        <f t="shared" si="3"/>
        <v>7581.655538</v>
      </c>
      <c r="E58" s="41">
        <v>0.0</v>
      </c>
      <c r="F58" s="41">
        <f t="shared" si="4"/>
        <v>7997619.456</v>
      </c>
    </row>
    <row r="59" ht="12.75" customHeight="1">
      <c r="A59" s="29">
        <f t="shared" si="1"/>
        <v>45383</v>
      </c>
      <c r="B59" s="41">
        <f t="shared" si="5"/>
        <v>35685.58554</v>
      </c>
      <c r="C59" s="41">
        <f t="shared" si="2"/>
        <v>28077.32</v>
      </c>
      <c r="D59" s="41">
        <f t="shared" si="3"/>
        <v>7608.265538</v>
      </c>
      <c r="E59" s="41">
        <v>0.0</v>
      </c>
      <c r="F59" s="41">
        <f t="shared" si="4"/>
        <v>7990011.19</v>
      </c>
    </row>
    <row r="60" ht="12.75" customHeight="1">
      <c r="A60" s="29">
        <f t="shared" si="1"/>
        <v>45413</v>
      </c>
      <c r="B60" s="41">
        <f t="shared" si="5"/>
        <v>35685.58554</v>
      </c>
      <c r="C60" s="41">
        <f t="shared" si="2"/>
        <v>28050.61</v>
      </c>
      <c r="D60" s="41">
        <f t="shared" si="3"/>
        <v>7634.975538</v>
      </c>
      <c r="E60" s="41">
        <v>0.0</v>
      </c>
      <c r="F60" s="41">
        <f t="shared" si="4"/>
        <v>7982376.215</v>
      </c>
    </row>
    <row r="61" ht="12.75" customHeight="1">
      <c r="A61" s="29">
        <f t="shared" si="1"/>
        <v>45444</v>
      </c>
      <c r="B61" s="41">
        <f t="shared" si="5"/>
        <v>35685.58554</v>
      </c>
      <c r="C61" s="41">
        <f t="shared" si="2"/>
        <v>28023.8</v>
      </c>
      <c r="D61" s="41">
        <f t="shared" si="3"/>
        <v>7661.785538</v>
      </c>
      <c r="E61" s="41">
        <v>0.0</v>
      </c>
      <c r="F61" s="41">
        <f t="shared" si="4"/>
        <v>7974714.429</v>
      </c>
    </row>
    <row r="62" ht="12.75" customHeight="1">
      <c r="A62" s="29">
        <f t="shared" si="1"/>
        <v>45474</v>
      </c>
      <c r="B62" s="41">
        <f t="shared" si="5"/>
        <v>35685.58554</v>
      </c>
      <c r="C62" s="41">
        <f t="shared" si="2"/>
        <v>27996.9</v>
      </c>
      <c r="D62" s="41">
        <f t="shared" si="3"/>
        <v>7688.685538</v>
      </c>
      <c r="E62" s="41">
        <v>0.0</v>
      </c>
      <c r="F62" s="41">
        <f t="shared" si="4"/>
        <v>7967025.744</v>
      </c>
    </row>
    <row r="63" ht="12.75" customHeight="1">
      <c r="A63" s="29">
        <f t="shared" si="1"/>
        <v>45505</v>
      </c>
      <c r="B63" s="41">
        <f t="shared" si="5"/>
        <v>35685.58554</v>
      </c>
      <c r="C63" s="41">
        <f t="shared" si="2"/>
        <v>27969.91</v>
      </c>
      <c r="D63" s="41">
        <f t="shared" si="3"/>
        <v>7715.675538</v>
      </c>
      <c r="E63" s="41">
        <v>0.0</v>
      </c>
      <c r="F63" s="41">
        <f t="shared" si="4"/>
        <v>7959310.068</v>
      </c>
    </row>
    <row r="64" ht="12.75" customHeight="1">
      <c r="A64" s="29">
        <f t="shared" si="1"/>
        <v>45536</v>
      </c>
      <c r="B64" s="41">
        <f t="shared" si="5"/>
        <v>35685.58554</v>
      </c>
      <c r="C64" s="41">
        <f t="shared" si="2"/>
        <v>27942.82</v>
      </c>
      <c r="D64" s="41">
        <f t="shared" si="3"/>
        <v>7742.765538</v>
      </c>
      <c r="E64" s="41">
        <v>0.0</v>
      </c>
      <c r="F64" s="41">
        <f t="shared" si="4"/>
        <v>7951567.303</v>
      </c>
    </row>
    <row r="65" ht="12.75" customHeight="1">
      <c r="A65" s="29">
        <f t="shared" si="1"/>
        <v>45566</v>
      </c>
      <c r="B65" s="41">
        <f t="shared" si="5"/>
        <v>35685.58554</v>
      </c>
      <c r="C65" s="41">
        <f t="shared" si="2"/>
        <v>27915.64</v>
      </c>
      <c r="D65" s="41">
        <f t="shared" si="3"/>
        <v>7769.945538</v>
      </c>
      <c r="E65" s="41">
        <v>0.0</v>
      </c>
      <c r="F65" s="41">
        <f t="shared" si="4"/>
        <v>7943797.357</v>
      </c>
    </row>
    <row r="66" ht="12.75" customHeight="1">
      <c r="A66" s="29">
        <f t="shared" si="1"/>
        <v>45597</v>
      </c>
      <c r="B66" s="41">
        <f t="shared" si="5"/>
        <v>35685.58554</v>
      </c>
      <c r="C66" s="41">
        <f t="shared" si="2"/>
        <v>27888.36</v>
      </c>
      <c r="D66" s="41">
        <f t="shared" si="3"/>
        <v>7797.225538</v>
      </c>
      <c r="E66" s="41">
        <v>0.0</v>
      </c>
      <c r="F66" s="41">
        <f t="shared" si="4"/>
        <v>7936000.132</v>
      </c>
    </row>
    <row r="67" ht="12.75" customHeight="1">
      <c r="A67" s="29">
        <f t="shared" si="1"/>
        <v>45627</v>
      </c>
      <c r="B67" s="41">
        <f t="shared" si="5"/>
        <v>35685.58554</v>
      </c>
      <c r="C67" s="41">
        <f t="shared" si="2"/>
        <v>27860.99</v>
      </c>
      <c r="D67" s="41">
        <f t="shared" si="3"/>
        <v>7824.595538</v>
      </c>
      <c r="E67" s="41">
        <v>0.0</v>
      </c>
      <c r="F67" s="41">
        <f t="shared" si="4"/>
        <v>7928175.536</v>
      </c>
    </row>
    <row r="68" ht="12.75" customHeight="1">
      <c r="A68" s="29">
        <f t="shared" si="1"/>
        <v>45658</v>
      </c>
      <c r="B68" s="41">
        <f t="shared" si="5"/>
        <v>35685.58554</v>
      </c>
      <c r="C68" s="41">
        <f t="shared" si="2"/>
        <v>27833.52</v>
      </c>
      <c r="D68" s="41">
        <f t="shared" si="3"/>
        <v>7852.065538</v>
      </c>
      <c r="E68" s="41">
        <v>0.0</v>
      </c>
      <c r="F68" s="41">
        <f t="shared" si="4"/>
        <v>7920323.471</v>
      </c>
    </row>
    <row r="69" ht="12.75" customHeight="1">
      <c r="A69" s="29">
        <f t="shared" si="1"/>
        <v>45689</v>
      </c>
      <c r="B69" s="41">
        <f t="shared" si="5"/>
        <v>35685.58554</v>
      </c>
      <c r="C69" s="41">
        <f t="shared" si="2"/>
        <v>27805.95</v>
      </c>
      <c r="D69" s="41">
        <f t="shared" si="3"/>
        <v>7879.635538</v>
      </c>
      <c r="E69" s="41">
        <v>0.0</v>
      </c>
      <c r="F69" s="41">
        <f t="shared" si="4"/>
        <v>7912443.835</v>
      </c>
    </row>
    <row r="70" ht="12.75" customHeight="1">
      <c r="A70" s="29">
        <f t="shared" si="1"/>
        <v>45717</v>
      </c>
      <c r="B70" s="41">
        <f t="shared" si="5"/>
        <v>35685.58554</v>
      </c>
      <c r="C70" s="41">
        <f t="shared" si="2"/>
        <v>27778.29</v>
      </c>
      <c r="D70" s="41">
        <f t="shared" si="3"/>
        <v>7907.295538</v>
      </c>
      <c r="E70" s="41">
        <v>0.0</v>
      </c>
      <c r="F70" s="41">
        <f t="shared" si="4"/>
        <v>7904536.539</v>
      </c>
    </row>
    <row r="71" ht="12.75" customHeight="1">
      <c r="A71" s="29">
        <f t="shared" si="1"/>
        <v>45748</v>
      </c>
      <c r="B71" s="41">
        <f t="shared" si="5"/>
        <v>35685.58554</v>
      </c>
      <c r="C71" s="41">
        <f t="shared" si="2"/>
        <v>27750.53</v>
      </c>
      <c r="D71" s="41">
        <f t="shared" si="3"/>
        <v>7935.055538</v>
      </c>
      <c r="E71" s="41">
        <v>0.0</v>
      </c>
      <c r="F71" s="41">
        <f t="shared" si="4"/>
        <v>7896601.484</v>
      </c>
    </row>
    <row r="72" ht="12.75" customHeight="1">
      <c r="A72" s="29">
        <f t="shared" si="1"/>
        <v>45778</v>
      </c>
      <c r="B72" s="41">
        <f t="shared" si="5"/>
        <v>35685.58554</v>
      </c>
      <c r="C72" s="41">
        <f t="shared" si="2"/>
        <v>27722.67</v>
      </c>
      <c r="D72" s="41">
        <f t="shared" si="3"/>
        <v>7962.915538</v>
      </c>
      <c r="E72" s="41">
        <v>0.0</v>
      </c>
      <c r="F72" s="41">
        <f t="shared" si="4"/>
        <v>7888638.568</v>
      </c>
    </row>
    <row r="73" ht="12.75" customHeight="1">
      <c r="A73" s="29">
        <f t="shared" si="1"/>
        <v>45809</v>
      </c>
      <c r="B73" s="41">
        <f t="shared" si="5"/>
        <v>35685.58554</v>
      </c>
      <c r="C73" s="41">
        <f t="shared" si="2"/>
        <v>27694.72</v>
      </c>
      <c r="D73" s="41">
        <f t="shared" si="3"/>
        <v>7990.865538</v>
      </c>
      <c r="E73" s="41">
        <v>0.0</v>
      </c>
      <c r="F73" s="41">
        <f t="shared" si="4"/>
        <v>7880647.703</v>
      </c>
    </row>
    <row r="74" ht="12.75" customHeight="1">
      <c r="A74" s="29">
        <f t="shared" si="1"/>
        <v>45839</v>
      </c>
      <c r="B74" s="41">
        <f t="shared" si="5"/>
        <v>35685.58554</v>
      </c>
      <c r="C74" s="41">
        <f t="shared" si="2"/>
        <v>27666.66</v>
      </c>
      <c r="D74" s="41">
        <f t="shared" si="3"/>
        <v>8018.925538</v>
      </c>
      <c r="E74" s="41">
        <v>0.0</v>
      </c>
      <c r="F74" s="41">
        <f t="shared" si="4"/>
        <v>7872628.777</v>
      </c>
    </row>
    <row r="75" ht="12.75" customHeight="1">
      <c r="A75" s="29">
        <f t="shared" si="1"/>
        <v>45870</v>
      </c>
      <c r="B75" s="41">
        <f t="shared" si="5"/>
        <v>35685.58554</v>
      </c>
      <c r="C75" s="41">
        <f t="shared" si="2"/>
        <v>27638.51</v>
      </c>
      <c r="D75" s="41">
        <f t="shared" si="3"/>
        <v>8047.075538</v>
      </c>
      <c r="E75" s="41">
        <v>0.0</v>
      </c>
      <c r="F75" s="41">
        <f t="shared" si="4"/>
        <v>7864581.702</v>
      </c>
    </row>
    <row r="76" ht="12.75" customHeight="1">
      <c r="A76" s="29">
        <f t="shared" si="1"/>
        <v>45901</v>
      </c>
      <c r="B76" s="41">
        <f t="shared" si="5"/>
        <v>35685.58554</v>
      </c>
      <c r="C76" s="41">
        <f t="shared" si="2"/>
        <v>27610.26</v>
      </c>
      <c r="D76" s="41">
        <f t="shared" si="3"/>
        <v>8075.325538</v>
      </c>
      <c r="E76" s="41">
        <v>0.0</v>
      </c>
      <c r="F76" s="41">
        <f t="shared" si="4"/>
        <v>7856506.376</v>
      </c>
    </row>
    <row r="77" ht="12.75" customHeight="1">
      <c r="A77" s="29">
        <f t="shared" si="1"/>
        <v>45931</v>
      </c>
      <c r="B77" s="41">
        <f t="shared" si="5"/>
        <v>35685.58554</v>
      </c>
      <c r="C77" s="41">
        <f t="shared" si="2"/>
        <v>27581.91</v>
      </c>
      <c r="D77" s="41">
        <f t="shared" si="3"/>
        <v>8103.675538</v>
      </c>
      <c r="E77" s="41">
        <v>0.0</v>
      </c>
      <c r="F77" s="41">
        <f t="shared" si="4"/>
        <v>7848402.701</v>
      </c>
    </row>
    <row r="78" ht="12.75" customHeight="1">
      <c r="A78" s="29">
        <f t="shared" si="1"/>
        <v>45962</v>
      </c>
      <c r="B78" s="41">
        <f t="shared" si="5"/>
        <v>35685.58554</v>
      </c>
      <c r="C78" s="41">
        <f t="shared" si="2"/>
        <v>27553.46</v>
      </c>
      <c r="D78" s="41">
        <f t="shared" si="3"/>
        <v>8132.125538</v>
      </c>
      <c r="E78" s="41">
        <v>0.0</v>
      </c>
      <c r="F78" s="41">
        <f t="shared" si="4"/>
        <v>7840270.575</v>
      </c>
    </row>
    <row r="79" ht="12.75" customHeight="1">
      <c r="A79" s="29">
        <f t="shared" si="1"/>
        <v>45992</v>
      </c>
      <c r="B79" s="41">
        <f t="shared" si="5"/>
        <v>35685.58554</v>
      </c>
      <c r="C79" s="41">
        <f t="shared" si="2"/>
        <v>27524.91</v>
      </c>
      <c r="D79" s="41">
        <f t="shared" si="3"/>
        <v>8160.675538</v>
      </c>
      <c r="E79" s="41">
        <v>0.0</v>
      </c>
      <c r="F79" s="41">
        <f t="shared" si="4"/>
        <v>7832109.9</v>
      </c>
    </row>
    <row r="80" ht="12.75" customHeight="1">
      <c r="A80" s="29">
        <f t="shared" si="1"/>
        <v>46023</v>
      </c>
      <c r="B80" s="41">
        <f t="shared" si="5"/>
        <v>35685.58554</v>
      </c>
      <c r="C80" s="41">
        <f t="shared" si="2"/>
        <v>27496.26</v>
      </c>
      <c r="D80" s="41">
        <f t="shared" si="3"/>
        <v>8189.325538</v>
      </c>
      <c r="E80" s="41">
        <v>0.0</v>
      </c>
      <c r="F80" s="41">
        <f t="shared" si="4"/>
        <v>7823920.574</v>
      </c>
    </row>
    <row r="81" ht="12.75" customHeight="1">
      <c r="A81" s="29">
        <f t="shared" si="1"/>
        <v>46054</v>
      </c>
      <c r="B81" s="41">
        <f t="shared" si="5"/>
        <v>35685.58554</v>
      </c>
      <c r="C81" s="41">
        <f t="shared" si="2"/>
        <v>27467.51</v>
      </c>
      <c r="D81" s="41">
        <f t="shared" si="3"/>
        <v>8218.075538</v>
      </c>
      <c r="E81" s="41">
        <v>0.0</v>
      </c>
      <c r="F81" s="41">
        <f t="shared" si="4"/>
        <v>7815702.499</v>
      </c>
    </row>
    <row r="82" ht="12.75" customHeight="1">
      <c r="A82" s="29">
        <f t="shared" si="1"/>
        <v>46082</v>
      </c>
      <c r="B82" s="41">
        <f t="shared" si="5"/>
        <v>35685.58554</v>
      </c>
      <c r="C82" s="41">
        <f t="shared" si="2"/>
        <v>27438.66</v>
      </c>
      <c r="D82" s="41">
        <f t="shared" si="3"/>
        <v>8246.925538</v>
      </c>
      <c r="E82" s="41">
        <v>0.0</v>
      </c>
      <c r="F82" s="41">
        <f t="shared" si="4"/>
        <v>7807455.573</v>
      </c>
    </row>
    <row r="83" ht="12.75" customHeight="1">
      <c r="A83" s="29">
        <f t="shared" si="1"/>
        <v>46113</v>
      </c>
      <c r="B83" s="41">
        <f t="shared" si="5"/>
        <v>35685.58554</v>
      </c>
      <c r="C83" s="41">
        <f t="shared" si="2"/>
        <v>27409.71</v>
      </c>
      <c r="D83" s="41">
        <f t="shared" si="3"/>
        <v>8275.875538</v>
      </c>
      <c r="E83" s="41">
        <v>0.0</v>
      </c>
      <c r="F83" s="41">
        <f t="shared" si="4"/>
        <v>7799179.697</v>
      </c>
    </row>
    <row r="84" ht="12.75" customHeight="1">
      <c r="A84" s="29">
        <f t="shared" si="1"/>
        <v>46143</v>
      </c>
      <c r="B84" s="41">
        <f t="shared" si="5"/>
        <v>35685.58554</v>
      </c>
      <c r="C84" s="41">
        <f t="shared" si="2"/>
        <v>27380.65</v>
      </c>
      <c r="D84" s="41">
        <f t="shared" si="3"/>
        <v>8304.935538</v>
      </c>
      <c r="E84" s="41">
        <v>0.0</v>
      </c>
      <c r="F84" s="41">
        <f t="shared" si="4"/>
        <v>7790874.762</v>
      </c>
    </row>
    <row r="85" ht="12.75" customHeight="1">
      <c r="A85" s="29">
        <f t="shared" si="1"/>
        <v>46174</v>
      </c>
      <c r="B85" s="41">
        <f t="shared" si="5"/>
        <v>35685.58554</v>
      </c>
      <c r="C85" s="41">
        <f t="shared" si="2"/>
        <v>27351.5</v>
      </c>
      <c r="D85" s="41">
        <f t="shared" si="3"/>
        <v>8334.085538</v>
      </c>
      <c r="E85" s="41">
        <v>0.0</v>
      </c>
      <c r="F85" s="41">
        <f t="shared" si="4"/>
        <v>7782540.676</v>
      </c>
    </row>
    <row r="86" ht="12.75" customHeight="1">
      <c r="A86" s="29">
        <f t="shared" si="1"/>
        <v>46204</v>
      </c>
      <c r="B86" s="41">
        <f t="shared" si="5"/>
        <v>35685.58554</v>
      </c>
      <c r="C86" s="41">
        <f t="shared" si="2"/>
        <v>27322.24</v>
      </c>
      <c r="D86" s="41">
        <f t="shared" si="3"/>
        <v>8363.345538</v>
      </c>
      <c r="E86" s="41">
        <v>0.0</v>
      </c>
      <c r="F86" s="41">
        <f t="shared" si="4"/>
        <v>7774177.331</v>
      </c>
    </row>
    <row r="87" ht="12.75" customHeight="1">
      <c r="A87" s="29">
        <f t="shared" si="1"/>
        <v>46235</v>
      </c>
      <c r="B87" s="41">
        <f t="shared" si="5"/>
        <v>35685.58554</v>
      </c>
      <c r="C87" s="41">
        <f t="shared" si="2"/>
        <v>27292.88</v>
      </c>
      <c r="D87" s="41">
        <f t="shared" si="3"/>
        <v>8392.705538</v>
      </c>
      <c r="E87" s="41">
        <v>0.0</v>
      </c>
      <c r="F87" s="41">
        <f t="shared" si="4"/>
        <v>7765784.625</v>
      </c>
    </row>
    <row r="88" ht="12.75" customHeight="1">
      <c r="A88" s="29">
        <f t="shared" si="1"/>
        <v>46266</v>
      </c>
      <c r="B88" s="41">
        <f t="shared" si="5"/>
        <v>35685.58554</v>
      </c>
      <c r="C88" s="41">
        <f t="shared" si="2"/>
        <v>27263.41</v>
      </c>
      <c r="D88" s="41">
        <f t="shared" si="3"/>
        <v>8422.175538</v>
      </c>
      <c r="E88" s="41">
        <v>0.0</v>
      </c>
      <c r="F88" s="41">
        <f t="shared" si="4"/>
        <v>7757362.45</v>
      </c>
    </row>
    <row r="89" ht="12.75" customHeight="1">
      <c r="A89" s="29">
        <f t="shared" si="1"/>
        <v>46296</v>
      </c>
      <c r="B89" s="41">
        <f t="shared" si="5"/>
        <v>35685.58554</v>
      </c>
      <c r="C89" s="41">
        <f t="shared" si="2"/>
        <v>27233.84</v>
      </c>
      <c r="D89" s="41">
        <f t="shared" si="3"/>
        <v>8451.745538</v>
      </c>
      <c r="E89" s="41">
        <v>0.0</v>
      </c>
      <c r="F89" s="41">
        <f t="shared" si="4"/>
        <v>7748910.704</v>
      </c>
    </row>
    <row r="90" ht="12.75" customHeight="1">
      <c r="A90" s="29">
        <f t="shared" si="1"/>
        <v>46327</v>
      </c>
      <c r="B90" s="41">
        <f t="shared" si="5"/>
        <v>35685.58554</v>
      </c>
      <c r="C90" s="41">
        <f t="shared" si="2"/>
        <v>27204.17</v>
      </c>
      <c r="D90" s="41">
        <f t="shared" si="3"/>
        <v>8481.415538</v>
      </c>
      <c r="E90" s="41">
        <v>0.0</v>
      </c>
      <c r="F90" s="41">
        <f t="shared" si="4"/>
        <v>7740429.289</v>
      </c>
    </row>
    <row r="91" ht="12.75" customHeight="1">
      <c r="A91" s="29">
        <f t="shared" si="1"/>
        <v>46357</v>
      </c>
      <c r="B91" s="41">
        <f t="shared" si="5"/>
        <v>35685.58554</v>
      </c>
      <c r="C91" s="41">
        <f t="shared" si="2"/>
        <v>27174.4</v>
      </c>
      <c r="D91" s="41">
        <f t="shared" si="3"/>
        <v>8511.185538</v>
      </c>
      <c r="E91" s="41">
        <v>0.0</v>
      </c>
      <c r="F91" s="41">
        <f t="shared" si="4"/>
        <v>7731918.103</v>
      </c>
    </row>
    <row r="92" ht="12.75" customHeight="1">
      <c r="A92" s="29">
        <f t="shared" si="1"/>
        <v>46388</v>
      </c>
      <c r="B92" s="41">
        <f t="shared" si="5"/>
        <v>35685.58554</v>
      </c>
      <c r="C92" s="41">
        <f t="shared" si="2"/>
        <v>27144.52</v>
      </c>
      <c r="D92" s="41">
        <f t="shared" si="3"/>
        <v>8541.065538</v>
      </c>
      <c r="E92" s="41">
        <v>0.0</v>
      </c>
      <c r="F92" s="41">
        <f t="shared" si="4"/>
        <v>7723377.038</v>
      </c>
    </row>
    <row r="93" ht="12.75" customHeight="1">
      <c r="A93" s="29">
        <f t="shared" si="1"/>
        <v>46419</v>
      </c>
      <c r="B93" s="41">
        <f t="shared" si="5"/>
        <v>35685.58554</v>
      </c>
      <c r="C93" s="41">
        <f t="shared" si="2"/>
        <v>27114.53</v>
      </c>
      <c r="D93" s="41">
        <f t="shared" si="3"/>
        <v>8571.055538</v>
      </c>
      <c r="E93" s="41">
        <v>0.0</v>
      </c>
      <c r="F93" s="41">
        <f t="shared" si="4"/>
        <v>7714805.982</v>
      </c>
    </row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17">
    <mergeCell ref="B18:B19"/>
    <mergeCell ref="A18:A19"/>
    <mergeCell ref="C18:C19"/>
    <mergeCell ref="F18:F19"/>
    <mergeCell ref="E18:E19"/>
    <mergeCell ref="D18:D19"/>
    <mergeCell ref="A13:E13"/>
    <mergeCell ref="A14:E14"/>
    <mergeCell ref="A15:E15"/>
    <mergeCell ref="A16:E16"/>
    <mergeCell ref="A6:E6"/>
    <mergeCell ref="A7:E7"/>
    <mergeCell ref="A2:C2"/>
    <mergeCell ref="A5:E5"/>
    <mergeCell ref="A8:E8"/>
    <mergeCell ref="A11:E11"/>
    <mergeCell ref="A12:B12"/>
  </mergeCells>
  <printOptions/>
  <pageMargins bottom="0.75" footer="0.0" header="0.0" left="0.7" right="0.7" top="0.75"/>
  <pageSetup orientation="landscape"/>
  <drawing r:id="rId2"/>
  <legacyDrawing r:id="rId3"/>
</worksheet>
</file>