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C:\Users\Me\Documents\SHC\2020\March 20, 2020\ANDREA DOCS\Budget\2020\"/>
    </mc:Choice>
  </mc:AlternateContent>
  <xr:revisionPtr revIDLastSave="0" documentId="8_{B077BD7A-2B81-4B70-BCE8-889276DC72B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Overall Financial Outlook-2019" sheetId="12" r:id="rId1"/>
    <sheet name="BUDGET" sheetId="13" r:id="rId2"/>
    <sheet name="NOTES" sheetId="3" r:id="rId3"/>
    <sheet name="Deferred Maintenance" sheetId="14" r:id="rId4"/>
    <sheet name="Communications" sheetId="5" r:id="rId5"/>
    <sheet name="P&amp;D" sheetId="6" r:id="rId6"/>
    <sheet name="Social" sheetId="7" r:id="rId7"/>
    <sheet name="Education" sheetId="8" r:id="rId8"/>
    <sheet name="Grounds" sheetId="9" r:id="rId9"/>
    <sheet name="Member Selection" sheetId="10" r:id="rId10"/>
    <sheet name="Member Involvement" sheetId="11" r:id="rId11"/>
  </sheets>
  <definedNames>
    <definedName name="_xlnm.Print_Titles" localSheetId="1">BUDGET!$1:$1</definedName>
    <definedName name="_xlnm.Print_Titles" localSheetId="3">'Deferred Maintenance'!$3:$3</definedName>
    <definedName name="_xlnm.Print_Titles" localSheetId="0">'Overall Financial Outlook-2019'!$2:$2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8" i="13" l="1"/>
  <c r="W3" i="13"/>
  <c r="V3" i="13"/>
  <c r="X88" i="13"/>
  <c r="T3" i="13" l="1"/>
  <c r="S142" i="13"/>
  <c r="S145" i="13" s="1"/>
  <c r="S12" i="13"/>
  <c r="W137" i="13"/>
  <c r="W144" i="13" s="1"/>
  <c r="T94" i="13"/>
  <c r="T95" i="13"/>
  <c r="T96" i="13"/>
  <c r="T97" i="13"/>
  <c r="T98" i="13"/>
  <c r="T99" i="13"/>
  <c r="T100" i="13"/>
  <c r="T101" i="13"/>
  <c r="T102" i="13"/>
  <c r="T103" i="13"/>
  <c r="T104" i="13"/>
  <c r="T105" i="13"/>
  <c r="T106" i="13"/>
  <c r="T107" i="13"/>
  <c r="T108" i="13"/>
  <c r="T109" i="13"/>
  <c r="T110" i="13"/>
  <c r="T111" i="13"/>
  <c r="T112" i="13"/>
  <c r="T113" i="13"/>
  <c r="T114" i="13"/>
  <c r="T115" i="13"/>
  <c r="T116" i="13"/>
  <c r="T117" i="13"/>
  <c r="T118" i="13"/>
  <c r="T93" i="13"/>
  <c r="T79" i="13"/>
  <c r="T80" i="13"/>
  <c r="T81" i="13"/>
  <c r="T82" i="13"/>
  <c r="T83" i="13"/>
  <c r="T84" i="13"/>
  <c r="T85" i="13"/>
  <c r="T86" i="13"/>
  <c r="T87" i="13"/>
  <c r="T88" i="13"/>
  <c r="T89" i="13"/>
  <c r="T78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R90" i="13"/>
  <c r="Q90" i="13"/>
  <c r="W22" i="13"/>
  <c r="V22" i="13"/>
  <c r="W18" i="13"/>
  <c r="V18" i="13"/>
  <c r="W9" i="13"/>
  <c r="V9" i="13"/>
  <c r="W8" i="13"/>
  <c r="V8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9" i="13"/>
  <c r="T4" i="13"/>
  <c r="T5" i="13"/>
  <c r="T6" i="13"/>
  <c r="T7" i="13"/>
  <c r="T8" i="13"/>
  <c r="W7" i="13"/>
  <c r="V7" i="13"/>
  <c r="W119" i="13"/>
  <c r="W90" i="13"/>
  <c r="W75" i="13"/>
  <c r="W49" i="13"/>
  <c r="W29" i="13" l="1"/>
  <c r="W121" i="13" s="1"/>
  <c r="W141" i="13" s="1"/>
  <c r="V135" i="13"/>
  <c r="V137" i="13" s="1"/>
  <c r="V144" i="13" s="1"/>
  <c r="T90" i="13"/>
  <c r="W12" i="13"/>
  <c r="W140" i="13" s="1"/>
  <c r="V119" i="13"/>
  <c r="V90" i="13"/>
  <c r="V75" i="13"/>
  <c r="V49" i="13"/>
  <c r="V29" i="13"/>
  <c r="V12" i="13"/>
  <c r="V140" i="13" s="1"/>
  <c r="C28" i="6"/>
  <c r="B19" i="6"/>
  <c r="B20" i="6" s="1"/>
  <c r="C11" i="6"/>
  <c r="C9" i="6"/>
  <c r="C6" i="6"/>
  <c r="R75" i="13"/>
  <c r="W142" i="13" l="1"/>
  <c r="W145" i="13" s="1"/>
  <c r="C19" i="6"/>
  <c r="C20" i="6" s="1"/>
  <c r="V121" i="13"/>
  <c r="V141" i="13" s="1"/>
  <c r="V142" i="13" s="1"/>
  <c r="V145" i="13" s="1"/>
  <c r="Y135" i="13" l="1"/>
  <c r="Y137" i="13" s="1"/>
  <c r="Y144" i="13" s="1"/>
  <c r="B13" i="9"/>
  <c r="C13" i="9" s="1"/>
  <c r="D13" i="9" s="1"/>
  <c r="C12" i="9"/>
  <c r="D12" i="9" s="1"/>
  <c r="C11" i="9"/>
  <c r="D11" i="9" s="1"/>
  <c r="C10" i="9"/>
  <c r="D10" i="9" s="1"/>
  <c r="C9" i="9"/>
  <c r="D9" i="9" s="1"/>
  <c r="C8" i="9"/>
  <c r="D8" i="9" s="1"/>
  <c r="C7" i="9"/>
  <c r="D7" i="9" s="1"/>
  <c r="C6" i="9"/>
  <c r="D6" i="9" s="1"/>
  <c r="C5" i="9"/>
  <c r="D5" i="9" s="1"/>
  <c r="C4" i="9"/>
  <c r="D4" i="9" s="1"/>
  <c r="C3" i="9"/>
  <c r="D3" i="9" s="1"/>
  <c r="R137" i="13"/>
  <c r="R144" i="13" s="1"/>
  <c r="R119" i="13"/>
  <c r="R49" i="13"/>
  <c r="R29" i="13"/>
  <c r="R12" i="13"/>
  <c r="I55" i="14"/>
  <c r="H55" i="14"/>
  <c r="F55" i="14"/>
  <c r="D55" i="14"/>
  <c r="H19" i="12"/>
  <c r="H11" i="12"/>
  <c r="C22" i="5"/>
  <c r="C20" i="5"/>
  <c r="C23" i="5" s="1"/>
  <c r="C14" i="5"/>
  <c r="C12" i="5"/>
  <c r="C6" i="5"/>
  <c r="C4" i="5"/>
  <c r="C7" i="5" s="1"/>
  <c r="C15" i="5"/>
  <c r="Z137" i="13"/>
  <c r="Z144" i="13" s="1"/>
  <c r="Z119" i="13"/>
  <c r="Y119" i="13"/>
  <c r="Z90" i="13"/>
  <c r="Y90" i="13"/>
  <c r="Z49" i="13"/>
  <c r="Y49" i="13"/>
  <c r="Z29" i="13"/>
  <c r="Y29" i="13"/>
  <c r="Z12" i="13"/>
  <c r="Z140" i="13" s="1"/>
  <c r="Y12" i="13"/>
  <c r="Y140" i="13" s="1"/>
  <c r="N152" i="13"/>
  <c r="N151" i="13"/>
  <c r="N149" i="13"/>
  <c r="N148" i="13"/>
  <c r="N126" i="13"/>
  <c r="N127" i="13"/>
  <c r="N128" i="13"/>
  <c r="N129" i="13"/>
  <c r="N130" i="13"/>
  <c r="N131" i="13"/>
  <c r="N132" i="13"/>
  <c r="N133" i="13"/>
  <c r="N134" i="13"/>
  <c r="N135" i="13"/>
  <c r="N136" i="13"/>
  <c r="N125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93" i="13"/>
  <c r="N79" i="13"/>
  <c r="N80" i="13"/>
  <c r="N81" i="13"/>
  <c r="N82" i="13"/>
  <c r="N83" i="13"/>
  <c r="N84" i="13"/>
  <c r="N85" i="13"/>
  <c r="N86" i="13"/>
  <c r="N87" i="13"/>
  <c r="N88" i="13"/>
  <c r="N89" i="13"/>
  <c r="N78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32" i="13"/>
  <c r="N27" i="13"/>
  <c r="N28" i="13"/>
  <c r="N17" i="13"/>
  <c r="N18" i="13"/>
  <c r="N19" i="13"/>
  <c r="N20" i="13"/>
  <c r="N21" i="13"/>
  <c r="N22" i="13"/>
  <c r="N23" i="13"/>
  <c r="N24" i="13"/>
  <c r="N25" i="13"/>
  <c r="N26" i="13"/>
  <c r="N4" i="13"/>
  <c r="N5" i="13"/>
  <c r="N6" i="13"/>
  <c r="N7" i="13"/>
  <c r="N8" i="13"/>
  <c r="N9" i="13"/>
  <c r="N11" i="13"/>
  <c r="J152" i="13"/>
  <c r="F152" i="13"/>
  <c r="J151" i="13"/>
  <c r="F151" i="13"/>
  <c r="J150" i="13"/>
  <c r="J149" i="13"/>
  <c r="F149" i="13"/>
  <c r="J148" i="13"/>
  <c r="F148" i="13"/>
  <c r="D144" i="13"/>
  <c r="D140" i="13"/>
  <c r="Q137" i="13"/>
  <c r="Q144" i="13" s="1"/>
  <c r="M137" i="13"/>
  <c r="M144" i="13" s="1"/>
  <c r="L137" i="13"/>
  <c r="L144" i="13" s="1"/>
  <c r="I137" i="13"/>
  <c r="I144" i="13" s="1"/>
  <c r="H137" i="13"/>
  <c r="H144" i="13" s="1"/>
  <c r="E137" i="13"/>
  <c r="F137" i="13" s="1"/>
  <c r="F144" i="13" s="1"/>
  <c r="J136" i="13"/>
  <c r="J135" i="13"/>
  <c r="F135" i="13"/>
  <c r="J134" i="13"/>
  <c r="F134" i="13"/>
  <c r="J133" i="13"/>
  <c r="F133" i="13"/>
  <c r="J132" i="13"/>
  <c r="F132" i="13"/>
  <c r="J131" i="13"/>
  <c r="F131" i="13"/>
  <c r="J130" i="13"/>
  <c r="F130" i="13"/>
  <c r="J129" i="13"/>
  <c r="F129" i="13"/>
  <c r="J128" i="13"/>
  <c r="F128" i="13"/>
  <c r="J127" i="13"/>
  <c r="F127" i="13"/>
  <c r="J126" i="13"/>
  <c r="F126" i="13"/>
  <c r="J125" i="13"/>
  <c r="F125" i="13"/>
  <c r="Q119" i="13"/>
  <c r="M119" i="13"/>
  <c r="L119" i="13"/>
  <c r="I119" i="13"/>
  <c r="H119" i="13"/>
  <c r="E119" i="13"/>
  <c r="D119" i="13"/>
  <c r="J118" i="13"/>
  <c r="F118" i="13"/>
  <c r="J117" i="13"/>
  <c r="F117" i="13"/>
  <c r="J116" i="13"/>
  <c r="F116" i="13"/>
  <c r="J115" i="13"/>
  <c r="F115" i="13"/>
  <c r="J114" i="13"/>
  <c r="F114" i="13"/>
  <c r="J113" i="13"/>
  <c r="F113" i="13"/>
  <c r="J112" i="13"/>
  <c r="F112" i="13"/>
  <c r="J111" i="13"/>
  <c r="F111" i="13"/>
  <c r="J110" i="13"/>
  <c r="F110" i="13"/>
  <c r="J109" i="13"/>
  <c r="F109" i="13"/>
  <c r="J108" i="13"/>
  <c r="J107" i="13"/>
  <c r="F107" i="13"/>
  <c r="J106" i="13"/>
  <c r="F106" i="13"/>
  <c r="J105" i="13"/>
  <c r="F105" i="13"/>
  <c r="J104" i="13"/>
  <c r="F104" i="13"/>
  <c r="J103" i="13"/>
  <c r="F103" i="13"/>
  <c r="J102" i="13"/>
  <c r="F102" i="13"/>
  <c r="J101" i="13"/>
  <c r="F101" i="13"/>
  <c r="J100" i="13"/>
  <c r="F100" i="13"/>
  <c r="J99" i="13"/>
  <c r="F99" i="13"/>
  <c r="J98" i="13"/>
  <c r="F98" i="13"/>
  <c r="J97" i="13"/>
  <c r="F97" i="13"/>
  <c r="J96" i="13"/>
  <c r="F96" i="13"/>
  <c r="J95" i="13"/>
  <c r="F95" i="13"/>
  <c r="J94" i="13"/>
  <c r="F94" i="13"/>
  <c r="J93" i="13"/>
  <c r="F93" i="13"/>
  <c r="M90" i="13"/>
  <c r="L90" i="13"/>
  <c r="I90" i="13"/>
  <c r="H90" i="13"/>
  <c r="E90" i="13"/>
  <c r="D90" i="13"/>
  <c r="J89" i="13"/>
  <c r="F89" i="13"/>
  <c r="J86" i="13"/>
  <c r="F86" i="13"/>
  <c r="J85" i="13"/>
  <c r="F85" i="13"/>
  <c r="J84" i="13"/>
  <c r="F84" i="13"/>
  <c r="J83" i="13"/>
  <c r="F83" i="13"/>
  <c r="J82" i="13"/>
  <c r="F82" i="13"/>
  <c r="J81" i="13"/>
  <c r="F81" i="13"/>
  <c r="J80" i="13"/>
  <c r="F80" i="13"/>
  <c r="J79" i="13"/>
  <c r="F79" i="13"/>
  <c r="J78" i="13"/>
  <c r="F78" i="13"/>
  <c r="Q49" i="13"/>
  <c r="M49" i="13"/>
  <c r="L49" i="13"/>
  <c r="I49" i="13"/>
  <c r="E49" i="13"/>
  <c r="D49" i="13"/>
  <c r="H48" i="13"/>
  <c r="H49" i="13" s="1"/>
  <c r="F48" i="13"/>
  <c r="J47" i="13"/>
  <c r="F47" i="13"/>
  <c r="J46" i="13"/>
  <c r="F46" i="13"/>
  <c r="J45" i="13"/>
  <c r="J44" i="13"/>
  <c r="F44" i="13"/>
  <c r="J43" i="13"/>
  <c r="F43" i="13"/>
  <c r="J42" i="13"/>
  <c r="F42" i="13"/>
  <c r="J41" i="13"/>
  <c r="F41" i="13"/>
  <c r="J40" i="13"/>
  <c r="F40" i="13"/>
  <c r="J39" i="13"/>
  <c r="F39" i="13"/>
  <c r="J38" i="13"/>
  <c r="F38" i="13"/>
  <c r="J37" i="13"/>
  <c r="J36" i="13"/>
  <c r="J35" i="13"/>
  <c r="F35" i="13"/>
  <c r="J34" i="13"/>
  <c r="F34" i="13"/>
  <c r="J33" i="13"/>
  <c r="F33" i="13"/>
  <c r="J32" i="13"/>
  <c r="F32" i="13"/>
  <c r="Q29" i="13"/>
  <c r="M29" i="13"/>
  <c r="L29" i="13"/>
  <c r="I29" i="13"/>
  <c r="H29" i="13"/>
  <c r="F29" i="13"/>
  <c r="J28" i="13"/>
  <c r="F28" i="13"/>
  <c r="J27" i="13"/>
  <c r="F27" i="13"/>
  <c r="J26" i="13"/>
  <c r="F26" i="13"/>
  <c r="J25" i="13"/>
  <c r="F25" i="13"/>
  <c r="J24" i="13"/>
  <c r="F24" i="13"/>
  <c r="J23" i="13"/>
  <c r="F23" i="13"/>
  <c r="J22" i="13"/>
  <c r="F22" i="13"/>
  <c r="J21" i="13"/>
  <c r="F21" i="13"/>
  <c r="J20" i="13"/>
  <c r="F20" i="13"/>
  <c r="J19" i="13"/>
  <c r="F19" i="13"/>
  <c r="J18" i="13"/>
  <c r="F18" i="13"/>
  <c r="J17" i="13"/>
  <c r="F17" i="13"/>
  <c r="Q12" i="13"/>
  <c r="Q140" i="13" s="1"/>
  <c r="M12" i="13"/>
  <c r="M140" i="13" s="1"/>
  <c r="I12" i="13"/>
  <c r="I140" i="13" s="1"/>
  <c r="H12" i="13"/>
  <c r="E12" i="13"/>
  <c r="J9" i="13"/>
  <c r="F9" i="13"/>
  <c r="J8" i="13"/>
  <c r="F8" i="13"/>
  <c r="J7" i="13"/>
  <c r="F7" i="13"/>
  <c r="J6" i="13"/>
  <c r="F6" i="13"/>
  <c r="J5" i="13"/>
  <c r="F5" i="13"/>
  <c r="J4" i="13"/>
  <c r="F4" i="13"/>
  <c r="L3" i="13"/>
  <c r="N3" i="13" s="1"/>
  <c r="J3" i="13"/>
  <c r="F3" i="13"/>
  <c r="G19" i="12"/>
  <c r="F19" i="12"/>
  <c r="E19" i="12"/>
  <c r="C19" i="12"/>
  <c r="B19" i="12"/>
  <c r="G11" i="12"/>
  <c r="F11" i="12"/>
  <c r="E11" i="12"/>
  <c r="C11" i="12"/>
  <c r="B11" i="12"/>
  <c r="F12" i="13" l="1"/>
  <c r="F140" i="13" s="1"/>
  <c r="E140" i="13"/>
  <c r="D121" i="13"/>
  <c r="D141" i="13" s="1"/>
  <c r="D142" i="13" s="1"/>
  <c r="D145" i="13" s="1"/>
  <c r="J90" i="13"/>
  <c r="N90" i="13"/>
  <c r="T119" i="13"/>
  <c r="T29" i="13"/>
  <c r="F119" i="13"/>
  <c r="R140" i="13"/>
  <c r="T12" i="13"/>
  <c r="T49" i="13"/>
  <c r="N119" i="13"/>
  <c r="L12" i="13"/>
  <c r="L140" i="13" s="1"/>
  <c r="N140" i="13" s="1"/>
  <c r="F90" i="13"/>
  <c r="E121" i="13"/>
  <c r="E141" i="13" s="1"/>
  <c r="N49" i="13"/>
  <c r="J12" i="13"/>
  <c r="N144" i="13"/>
  <c r="L121" i="13"/>
  <c r="L141" i="13" s="1"/>
  <c r="Q121" i="13"/>
  <c r="Q141" i="13" s="1"/>
  <c r="Q142" i="13" s="1"/>
  <c r="Q145" i="13" s="1"/>
  <c r="E144" i="13"/>
  <c r="N137" i="13"/>
  <c r="H140" i="13"/>
  <c r="J140" i="13" s="1"/>
  <c r="J144" i="13"/>
  <c r="R121" i="13"/>
  <c r="R141" i="13" s="1"/>
  <c r="R142" i="13" s="1"/>
  <c r="R145" i="13" s="1"/>
  <c r="I121" i="13"/>
  <c r="I141" i="13" s="1"/>
  <c r="I142" i="13" s="1"/>
  <c r="I145" i="13" s="1"/>
  <c r="F49" i="13"/>
  <c r="J137" i="13"/>
  <c r="M121" i="13"/>
  <c r="M141" i="13" s="1"/>
  <c r="M142" i="13" s="1"/>
  <c r="M145" i="13" s="1"/>
  <c r="J119" i="13"/>
  <c r="Z121" i="13"/>
  <c r="Z141" i="13" s="1"/>
  <c r="Z142" i="13" s="1"/>
  <c r="Y121" i="13"/>
  <c r="Y141" i="13" s="1"/>
  <c r="Y142" i="13" s="1"/>
  <c r="H121" i="13"/>
  <c r="H141" i="13" s="1"/>
  <c r="J49" i="13"/>
  <c r="J29" i="13"/>
  <c r="J48" i="13"/>
  <c r="N29" i="13"/>
  <c r="N12" i="13" l="1"/>
  <c r="E142" i="13"/>
  <c r="E145" i="13" s="1"/>
  <c r="F121" i="13"/>
  <c r="F141" i="13" s="1"/>
  <c r="F142" i="13" s="1"/>
  <c r="F145" i="13" s="1"/>
  <c r="J141" i="13"/>
  <c r="L142" i="13"/>
  <c r="N142" i="13" s="1"/>
  <c r="N141" i="13"/>
  <c r="H142" i="13"/>
  <c r="J142" i="13" s="1"/>
  <c r="J121" i="13"/>
  <c r="L145" i="13" l="1"/>
  <c r="N145" i="13" s="1"/>
  <c r="H145" i="13"/>
  <c r="J145" i="13" s="1"/>
</calcChain>
</file>

<file path=xl/sharedStrings.xml><?xml version="1.0" encoding="utf-8"?>
<sst xmlns="http://schemas.openxmlformats.org/spreadsheetml/2006/main" count="724" uniqueCount="600">
  <si>
    <t>2017 Budget
1.5%</t>
  </si>
  <si>
    <t>2017 Actuals</t>
  </si>
  <si>
    <t>2018 Budget
2%</t>
  </si>
  <si>
    <t>2018 Actuals</t>
  </si>
  <si>
    <t>INCOME</t>
  </si>
  <si>
    <t>Economic housing charge</t>
  </si>
  <si>
    <t>Office rental income</t>
  </si>
  <si>
    <t>Member service charges</t>
  </si>
  <si>
    <t>Application fees, misc</t>
  </si>
  <si>
    <t>Interest income-operating</t>
  </si>
  <si>
    <t>Common shares interest</t>
  </si>
  <si>
    <t>Federal capital cont'n</t>
  </si>
  <si>
    <t>TOTAL INCOME</t>
  </si>
  <si>
    <t>OPERATING EXPENSES</t>
  </si>
  <si>
    <t>Total property expenses</t>
  </si>
  <si>
    <t>Total building expenses</t>
  </si>
  <si>
    <t>Total ground expenses</t>
  </si>
  <si>
    <t>Total admin expenses</t>
  </si>
  <si>
    <t>TOTAL OPERATING EXPENSES</t>
  </si>
  <si>
    <t>NET INCOME (LOSS)</t>
  </si>
  <si>
    <t>n/a</t>
  </si>
  <si>
    <t>Net income (loss) from operations</t>
  </si>
  <si>
    <t>Plus: reserve allocation ajustment</t>
  </si>
  <si>
    <t>Less: transfer to unit fund</t>
  </si>
  <si>
    <t>Less: transfer to replacement reserve</t>
  </si>
  <si>
    <t>Retained earnings - closing</t>
  </si>
  <si>
    <t>TOTAL CAPITAL EXPENSES</t>
  </si>
  <si>
    <t>Replacement reserve - opening</t>
  </si>
  <si>
    <t>Plus: Interest income</t>
  </si>
  <si>
    <t>Less: expenses</t>
  </si>
  <si>
    <t>Plus: transfer from operations</t>
  </si>
  <si>
    <t>Replacement reserve - closing</t>
  </si>
  <si>
    <t>Unit fund - opening</t>
  </si>
  <si>
    <t>Unit fund - closing</t>
  </si>
  <si>
    <t>Budget 2016 
(3%)</t>
  </si>
  <si>
    <t>Actuals 2016 
(3%)</t>
  </si>
  <si>
    <t>Variance</t>
  </si>
  <si>
    <t>NOTES</t>
  </si>
  <si>
    <t>See notes 1 &amp; 2</t>
  </si>
  <si>
    <t>fixed amount</t>
  </si>
  <si>
    <t>See note 4</t>
  </si>
  <si>
    <t>See note 5</t>
  </si>
  <si>
    <t>See note 6</t>
  </si>
  <si>
    <t>See note 7</t>
  </si>
  <si>
    <t>Property expenses</t>
  </si>
  <si>
    <t>See note 11</t>
  </si>
  <si>
    <t>Property taxes</t>
  </si>
  <si>
    <t>See note 13</t>
  </si>
  <si>
    <t>Buildings-depreciation</t>
  </si>
  <si>
    <t>See note 9</t>
  </si>
  <si>
    <t>Land lease-amortization</t>
  </si>
  <si>
    <t>See note 14</t>
  </si>
  <si>
    <t>Leaseholds-amortization</t>
  </si>
  <si>
    <t>Insurance</t>
  </si>
  <si>
    <t>See note 18</t>
  </si>
  <si>
    <t>Electricity</t>
  </si>
  <si>
    <t>See note 12</t>
  </si>
  <si>
    <t>Water &amp; sewage</t>
  </si>
  <si>
    <t>Waste removal, 
recycling, compost</t>
  </si>
  <si>
    <t>Recycling &amp; compost</t>
  </si>
  <si>
    <t>moved to waste 
removal line</t>
  </si>
  <si>
    <t>Bad debt</t>
  </si>
  <si>
    <t>See note 10</t>
  </si>
  <si>
    <t>Vacant unit utilities</t>
  </si>
  <si>
    <t xml:space="preserve">Appliance Repair </t>
  </si>
  <si>
    <t>Interior unit repairs</t>
  </si>
  <si>
    <t>due to hot water tank repairs 
drywall and paint repairs are
 needed when there is a leak</t>
  </si>
  <si>
    <t>Annual unit inspections</t>
  </si>
  <si>
    <t>Handyman = $65/hour x 5 hours
only required for second opinion if needed</t>
  </si>
  <si>
    <t>Electrical parts &amp; repairs</t>
  </si>
  <si>
    <t>Exterior motion sensors</t>
  </si>
  <si>
    <t>remove, completed</t>
  </si>
  <si>
    <t>Hard wired smoke detectors</t>
  </si>
  <si>
    <t>Inside paint</t>
  </si>
  <si>
    <t>requested by 
paint coordinator</t>
  </si>
  <si>
    <t>Plumbing repairs</t>
  </si>
  <si>
    <t>Bathroom repairs</t>
  </si>
  <si>
    <t>Kitchen repairs</t>
  </si>
  <si>
    <t>Furnace maintenance</t>
  </si>
  <si>
    <t>inspections are $5682.60</t>
  </si>
  <si>
    <t>Exterior maintenance</t>
  </si>
  <si>
    <t>Doors &amp; locks</t>
  </si>
  <si>
    <t>Fire ladders (extinguishers)</t>
  </si>
  <si>
    <t>$50 x 58 
(not required for 1-bdrm units)</t>
  </si>
  <si>
    <t>Downspouts &amp; eaves</t>
  </si>
  <si>
    <t>2 cleanings and maintenance 
(cold weather is making more 
maintenance required)
heating coils</t>
  </si>
  <si>
    <t>Cross connection control</t>
  </si>
  <si>
    <t>$1700 is required for 
failed units $850 each unit</t>
  </si>
  <si>
    <t>Contingency</t>
  </si>
  <si>
    <t>Grounds expenses</t>
  </si>
  <si>
    <t>Snow removal/landscaping</t>
  </si>
  <si>
    <t>Spring cleaning junk removal</t>
  </si>
  <si>
    <t>2x this year</t>
  </si>
  <si>
    <t>Paving</t>
  </si>
  <si>
    <t>Playground maintenance</t>
  </si>
  <si>
    <t>added $2,000 to replace 
removed trees</t>
  </si>
  <si>
    <t>Sprinkler maintenance</t>
  </si>
  <si>
    <t>Supplies (mulch, etc)</t>
  </si>
  <si>
    <t>doubled as members ask for
 supplies for common spaces</t>
  </si>
  <si>
    <t>Integrated pest mgmt</t>
  </si>
  <si>
    <t>Tree replacement</t>
  </si>
  <si>
    <t>Fences, gates, 
garbage encl.</t>
  </si>
  <si>
    <t>Total grounds expenses</t>
  </si>
  <si>
    <t>Administration expenses</t>
  </si>
  <si>
    <t>Audit</t>
  </si>
  <si>
    <t>See note 16</t>
  </si>
  <si>
    <t>Bank charges</t>
  </si>
  <si>
    <t>See note 17</t>
  </si>
  <si>
    <t>Board expenses</t>
  </si>
  <si>
    <t xml:space="preserve">Bookkeeper </t>
  </si>
  <si>
    <t>Co-op meetings - room rent</t>
  </si>
  <si>
    <t>more General Meetings now</t>
  </si>
  <si>
    <t>Conference CHF</t>
  </si>
  <si>
    <t>Donations</t>
  </si>
  <si>
    <t>$10/unit</t>
  </si>
  <si>
    <t>Education committee</t>
  </si>
  <si>
    <t>See note 22</t>
  </si>
  <si>
    <t>Finance committee</t>
  </si>
  <si>
    <t>Legal &amp; mediation</t>
  </si>
  <si>
    <t>SACHA Property Management</t>
  </si>
  <si>
    <t>See note 19</t>
  </si>
  <si>
    <t>Member Selection Committee</t>
  </si>
  <si>
    <t>Memberships - SACHA &amp; CHF</t>
  </si>
  <si>
    <t>Membership HSCA</t>
  </si>
  <si>
    <t>Communications Committee</t>
  </si>
  <si>
    <t>Office electricity</t>
  </si>
  <si>
    <t>See note 21</t>
  </si>
  <si>
    <t>Office rent</t>
  </si>
  <si>
    <t>Office supplies</t>
  </si>
  <si>
    <t xml:space="preserve">Privacy Officer </t>
  </si>
  <si>
    <t>Social committee</t>
  </si>
  <si>
    <t>budget includes $500 for SHC 40th 
birthday party; 
different options for 5% hc increase</t>
  </si>
  <si>
    <t>WCB</t>
  </si>
  <si>
    <t>Fixed amount</t>
  </si>
  <si>
    <t>Workshops SACHA</t>
  </si>
  <si>
    <t>Fall Education Event x 2 people
Goldeye x 2 people
AGM x 2 people</t>
  </si>
  <si>
    <t>Buildings Capital expenses</t>
  </si>
  <si>
    <t>Full bathroom renovations</t>
  </si>
  <si>
    <t>3 bathrooms
approx. $6000 each</t>
  </si>
  <si>
    <t>Bathroom vanity replacement</t>
  </si>
  <si>
    <t>3 vanities @$500 each</t>
  </si>
  <si>
    <t>Full kitchen renovation</t>
  </si>
  <si>
    <t>3 kitchens
approx. $13000 each</t>
  </si>
  <si>
    <t>Toilet replacements</t>
  </si>
  <si>
    <t>$556.50 each x 4</t>
  </si>
  <si>
    <t>2 toilets</t>
  </si>
  <si>
    <t>Stoves</t>
  </si>
  <si>
    <t>$879.90 each x 3</t>
  </si>
  <si>
    <t>$900 each x3</t>
  </si>
  <si>
    <t>Fridges</t>
  </si>
  <si>
    <t>$669.90 each x 2</t>
  </si>
  <si>
    <t>$900 each x 2</t>
  </si>
  <si>
    <t>Building Envelope 
(Siding/stucco/windows)</t>
  </si>
  <si>
    <t>Break &amp; Fix</t>
  </si>
  <si>
    <t>$1750 each x 2</t>
  </si>
  <si>
    <t>$2000 each x 1</t>
  </si>
  <si>
    <t>Hot water tank replacements</t>
  </si>
  <si>
    <t>$1200 each x 5</t>
  </si>
  <si>
    <t>Furnace replacements</t>
  </si>
  <si>
    <t>2 @ approximately $5000 each
currently have 1 unit past life span</t>
  </si>
  <si>
    <t>Flooring</t>
  </si>
  <si>
    <t>3  based on $9000 each</t>
  </si>
  <si>
    <t>Total capital expenses</t>
  </si>
  <si>
    <t>Replacement reserve-opening</t>
  </si>
  <si>
    <t>See note 15</t>
  </si>
  <si>
    <t>Replacement reserve-closing</t>
  </si>
  <si>
    <t>Note #</t>
  </si>
  <si>
    <t>SUNNYHILL HOUSING COOPERATIVE - 2018 BUDGET NOTES</t>
  </si>
  <si>
    <t xml:space="preserve">Economic housing charge: the base rate from which the amount of money collected from a unit is calculated. </t>
  </si>
  <si>
    <t>It is voted upon annually by the members and is determined by the co-op's budget.</t>
  </si>
  <si>
    <t xml:space="preserve">Housing charge:  not in the budget.  This is the amount of money collected from a unit each month. </t>
  </si>
  <si>
    <t xml:space="preserve">Each member's economic housing charge is adjusted by surcharges or subsidies based </t>
  </si>
  <si>
    <t>on their annual income.  The difference between the money collected and the economic housing</t>
  </si>
  <si>
    <t xml:space="preserve">charge is accounted for in a Subsidy/Surcharge account.  The balance in this account is the difference </t>
  </si>
  <si>
    <t xml:space="preserve">between all the housing surcharges that get paid minus all the housing subsidies that are given.  </t>
  </si>
  <si>
    <t>The housing charge is calculated in May and comes into effect in June.</t>
  </si>
  <si>
    <t>Office rental income:  this amount is offset by office rental expense.</t>
  </si>
  <si>
    <t>Member service charges:  fees charged to members who are late in paying their monthly housing charge.</t>
  </si>
  <si>
    <t>Application fees:  fees paid by perspective members who wish to be on the co-op's waiting list.</t>
  </si>
  <si>
    <t>General interest:  the amount of money earned from the co-op's operating account over the year.</t>
  </si>
  <si>
    <t>Federal capital contributions:  The CMHC reduces the co-op's mortgage principal by approximately 10%</t>
  </si>
  <si>
    <t>as long as the co-op adheres to the CMHC's operating agreement.  The total amount of $309,199</t>
  </si>
  <si>
    <t xml:space="preserve">is being deferred over 50 years at $6,184 per year. </t>
  </si>
  <si>
    <t xml:space="preserve">Amortization and depreciation:  yearly expensing of the co-op's assets such as buildings, appliances. </t>
  </si>
  <si>
    <t>There is no cash outlay;  these figures give an approximation on how much these assets were</t>
  </si>
  <si>
    <t>used up in the year.</t>
  </si>
  <si>
    <t>Bad debts:  amounts owed by members to the co-op and not paid or collectible.</t>
  </si>
  <si>
    <t xml:space="preserve">Electricity, water, sewage, waste removal, vacant unit utilities:  public lighting in the co-op and utilities. </t>
  </si>
  <si>
    <t>Property taxes:  City of Calgary taxes</t>
  </si>
  <si>
    <t xml:space="preserve">Land lease interest and amortization:  the co-op pre-paid a portion of the City of Calgary lease and interest for land.    </t>
  </si>
  <si>
    <t>The interest $7,361 and the lease $5,664 reflects the yearly expense.</t>
  </si>
  <si>
    <t xml:space="preserve"> (Replacement Reserve) This account and cash fund was established in accordance with the Canada Mortgage and Housing </t>
  </si>
  <si>
    <t>Corporation (CMHC) operating agreement.  This fund is to retain sufficient cash or CMHC accepted</t>
  </si>
  <si>
    <t>securities to fully fund capital items such as furnaces, roofs.  This fund must be added to at a rate</t>
  </si>
  <si>
    <t>of at least $90,000 per year and must never go below $235,000.  The funds earn interest income.</t>
  </si>
  <si>
    <t>SUNNYHILL HOUSING COOPERATIVE - Description of accounts</t>
  </si>
  <si>
    <t xml:space="preserve">Audit fees:  the co-op is legally required to have an annual audit of its accounting records by an independent external   </t>
  </si>
  <si>
    <t>auditor.  Each year, members vote to stay with the current auditor or choose a new one.</t>
  </si>
  <si>
    <t>Bank charges:  service charges from the bank.</t>
  </si>
  <si>
    <t>Insurance:  to cover co-op property and Board liability.</t>
  </si>
  <si>
    <t xml:space="preserve">Membership dues:  co-op's membership fees in Southern Alberta Co-operative Housing Association (SACHA). </t>
  </si>
  <si>
    <t>and Canadian Housing Federation (CHF).</t>
  </si>
  <si>
    <t>Office equipment service:  to service the office copier, telephone, fax, and computer.</t>
  </si>
  <si>
    <t xml:space="preserve">Committee expenses:  the amount calculated by each co-op committee to be spent in the upcoming fiscal year.  </t>
  </si>
  <si>
    <t xml:space="preserve">Net income(loss):  calculated by subtracting total expenses from total income.  The amount is added (income) </t>
  </si>
  <si>
    <t>or subtracted(loss) to retained earnings which are a cumulative amount of the past years' net income</t>
  </si>
  <si>
    <t>or loss.  From this amount, transfers to the replacement reserve and the unit fund are subtracted.</t>
  </si>
  <si>
    <t xml:space="preserve">Share redemption:  the co-op shares increase in value according to the consumer price index.  The share redemption </t>
  </si>
  <si>
    <t>amount represents the cost paid out to members selling their shares back to the co-op.</t>
  </si>
  <si>
    <t>The co-op's fiscal year is January 1 to December 31.</t>
  </si>
  <si>
    <t>MEMBER SELECTION BUDGET REQUEST</t>
  </si>
  <si>
    <t>$250 for each year is requested for credit checks</t>
  </si>
  <si>
    <t>Credit cheques are $21.00 each</t>
  </si>
  <si>
    <t>Average of 4 credit cheques done each time there is a move out</t>
  </si>
  <si>
    <t>2019 Budget 3%</t>
  </si>
  <si>
    <t>Unit fund transfer of $250/unit, New member move-in $300</t>
  </si>
  <si>
    <t>ASSETS</t>
  </si>
  <si>
    <t>Cash for Operations</t>
  </si>
  <si>
    <t>Cash Replacement Reserve</t>
  </si>
  <si>
    <t>Restricted Replacement Reserve</t>
  </si>
  <si>
    <t>Total Replacement Reserve Funds</t>
  </si>
  <si>
    <t>Total Cash</t>
  </si>
  <si>
    <t>Accounts receivable</t>
  </si>
  <si>
    <t>Prepaid Expenses</t>
  </si>
  <si>
    <t>Capital Assets</t>
  </si>
  <si>
    <t>Total Assets</t>
  </si>
  <si>
    <t>LIABILITIES</t>
  </si>
  <si>
    <t>Accounts payable and accruals</t>
  </si>
  <si>
    <t>Surcharge/Subsidy</t>
  </si>
  <si>
    <t>Deferred federal grant</t>
  </si>
  <si>
    <t>Connect Mortgage</t>
  </si>
  <si>
    <t>Total Liabilities</t>
  </si>
  <si>
    <t>EQUITY</t>
  </si>
  <si>
    <t>Share Capital</t>
  </si>
  <si>
    <t>Replacement Reserve Fund</t>
  </si>
  <si>
    <t>Unit fund</t>
  </si>
  <si>
    <t>Retained earnings</t>
  </si>
  <si>
    <t>Total Equity</t>
  </si>
  <si>
    <t>Total Liabilities and Equity</t>
  </si>
  <si>
    <t>Deferred Maintenance-from BCA 2018-Exterior components only  $210,832 and  for 2020 $209,756</t>
  </si>
  <si>
    <t>$6.4 mill</t>
  </si>
  <si>
    <t>$3600 added 
for composting</t>
  </si>
  <si>
    <t>less $2,000 we will do spring and fall cleanups as community events</t>
  </si>
  <si>
    <t>over 2 years to replace a total of 46 HWT (see note 2)</t>
  </si>
  <si>
    <t>3 vanities @$500 
each</t>
  </si>
  <si>
    <t>increase approx
. 2.65%</t>
  </si>
  <si>
    <t>2 bad walls by
 playground</t>
  </si>
  <si>
    <t>Food Forest</t>
  </si>
  <si>
    <t>Education Committee budgets</t>
  </si>
  <si>
    <t>PMO</t>
  </si>
  <si>
    <t>room rental</t>
  </si>
  <si>
    <t>snacks</t>
  </si>
  <si>
    <t>childcare</t>
  </si>
  <si>
    <t>postage</t>
  </si>
  <si>
    <t>Copying</t>
  </si>
  <si>
    <t>laminated recycling posters</t>
  </si>
  <si>
    <t>2019 Actuals</t>
  </si>
  <si>
    <t>Month</t>
  </si>
  <si>
    <t>Lead</t>
  </si>
  <si>
    <t>Activity &amp; Associated Expenses</t>
  </si>
  <si>
    <t>Costs</t>
  </si>
  <si>
    <t>January</t>
  </si>
  <si>
    <t>Ren &amp; Rachel</t>
  </si>
  <si>
    <r>
      <t>New Year/ New Members Welcome</t>
    </r>
    <r>
      <rPr>
        <i/>
        <sz val="12"/>
        <color indexed="8"/>
        <rFont val="Calibri"/>
        <family val="2"/>
      </rPr>
      <t xml:space="preserve"> Pub Night</t>
    </r>
  </si>
  <si>
    <t>February</t>
  </si>
  <si>
    <t>Gabriella &amp; Kiarra</t>
  </si>
  <si>
    <t>Crafts</t>
  </si>
  <si>
    <t>(supplies, hall rental, food)</t>
  </si>
  <si>
    <t>March</t>
  </si>
  <si>
    <t>Tyla &amp; Gabriella</t>
  </si>
  <si>
    <t>St. Patrick’s Day Pub Night</t>
  </si>
  <si>
    <t>(food &amp; drinks @ curling club)</t>
  </si>
  <si>
    <t>April</t>
  </si>
  <si>
    <t>Dorrie &amp; Tyla</t>
  </si>
  <si>
    <t>Spring Fling Pot Luck/Easter Egg</t>
  </si>
  <si>
    <t>(hall rental, food)</t>
  </si>
  <si>
    <t>May</t>
  </si>
  <si>
    <t>June</t>
  </si>
  <si>
    <t>Dorrie &amp; Gabriella</t>
  </si>
  <si>
    <t>Fire Pit Night</t>
  </si>
  <si>
    <t>(wood, snacks)</t>
  </si>
  <si>
    <t>July</t>
  </si>
  <si>
    <t>Dorrie &amp; Rachel</t>
  </si>
  <si>
    <t>Stampede Breakfast</t>
  </si>
  <si>
    <t>(food)</t>
  </si>
  <si>
    <t>August</t>
  </si>
  <si>
    <t>Tyla &amp; Kiarra</t>
  </si>
  <si>
    <t>Coop Birthday Party</t>
  </si>
  <si>
    <t>(food, bouncy castle, entertainment)</t>
  </si>
  <si>
    <t>September</t>
  </si>
  <si>
    <t>October</t>
  </si>
  <si>
    <t>Rachel &amp; Gabriella</t>
  </si>
  <si>
    <t>Halloween Party</t>
  </si>
  <si>
    <t>(food, supplies)</t>
  </si>
  <si>
    <t>November</t>
  </si>
  <si>
    <t>Board Games</t>
  </si>
  <si>
    <t>(food, drinks)</t>
  </si>
  <si>
    <t>December</t>
  </si>
  <si>
    <t>Rachel &amp; Kiarra</t>
  </si>
  <si>
    <t>Holiday Dinner at the Curling Club</t>
  </si>
  <si>
    <t>Ongoing</t>
  </si>
  <si>
    <t>Rachel &amp; Andrea</t>
  </si>
  <si>
    <t>Tea/ Coffee GM meetings</t>
  </si>
  <si>
    <t>(4 meetings x $60 each=$240)</t>
  </si>
  <si>
    <t>Permanent Supplies &amp; Other Collaborations</t>
  </si>
  <si>
    <t>(outdoor heater, pop up tent etc. and/or partnering with grounds, education etc.)</t>
  </si>
  <si>
    <t xml:space="preserve">2020 Request </t>
  </si>
  <si>
    <t xml:space="preserve">2021 Request </t>
  </si>
  <si>
    <t>2022 Request</t>
  </si>
  <si>
    <t>Communications Committee Budget 2020</t>
  </si>
  <si>
    <t>Expenses</t>
  </si>
  <si>
    <t>Printing</t>
  </si>
  <si>
    <t>5 copies * 10 pages (average) * $0.075 * 12 Months</t>
  </si>
  <si>
    <t>Website Hosting</t>
  </si>
  <si>
    <t>Squarespace.com</t>
  </si>
  <si>
    <t>Member Section Security</t>
  </si>
  <si>
    <t>Sentry Login ($7/month * 12 months)</t>
  </si>
  <si>
    <t>Total</t>
  </si>
  <si>
    <t>Communications Committee Budget 2021</t>
  </si>
  <si>
    <t>Sentry Login ($8/month * 12 months)</t>
  </si>
  <si>
    <t>Communications Committee Budget 2022</t>
  </si>
  <si>
    <t>$300 each year for welcome gifts</t>
  </si>
  <si>
    <t>Table 1</t>
  </si>
  <si>
    <t xml:space="preserve">Planning and Development </t>
  </si>
  <si>
    <t>Proposed Budget</t>
  </si>
  <si>
    <t>2020-2021</t>
  </si>
  <si>
    <t>2021-2022</t>
  </si>
  <si>
    <t>2022-2023</t>
  </si>
  <si>
    <t>Urban Matters</t>
  </si>
  <si>
    <t>General Operating Expenses</t>
  </si>
  <si>
    <t>TDB</t>
  </si>
  <si>
    <t>2020 budget</t>
  </si>
  <si>
    <t>Tree pruning and stump removal</t>
  </si>
  <si>
    <t>Supplies (mulch, tools, etc.)</t>
  </si>
  <si>
    <t>Integrated pest management</t>
  </si>
  <si>
    <t>Fences, gates, garbage encl.</t>
  </si>
  <si>
    <t>stump removal added
to title</t>
  </si>
  <si>
    <t>no budget required</t>
  </si>
  <si>
    <t>Budget 2021</t>
  </si>
  <si>
    <t>Budget 2022</t>
  </si>
  <si>
    <t>Design Consultation</t>
  </si>
  <si>
    <t>Cost Consultant</t>
  </si>
  <si>
    <t>Partnership Opportunities</t>
  </si>
  <si>
    <t>Value Engineering</t>
  </si>
  <si>
    <t>Lawyer fees</t>
  </si>
  <si>
    <t>Space rental</t>
  </si>
  <si>
    <t>Final Recommendations</t>
  </si>
  <si>
    <t>Room rentals</t>
  </si>
  <si>
    <t>Installments of $11,149.43 are due monthly and include interest of 4.24 compounded</t>
  </si>
  <si>
    <t>semi-annually.  The mortgage is scheduled to expire on September 1, 2038. The</t>
  </si>
  <si>
    <t>current mortgage is closed for the next five years maturing on September 1, 2023.</t>
  </si>
  <si>
    <t>The prior mortgage held with Canada Mortgage and Housing (CMHC) was paid in full</t>
  </si>
  <si>
    <t xml:space="preserve">on September 1, 2018. </t>
  </si>
  <si>
    <t>Mortgage - The Co-op has a mortgage with First Calgary Financial</t>
  </si>
  <si>
    <t>Mortgage interest-1st Calgary</t>
  </si>
  <si>
    <t>Retained earnings - opening</t>
  </si>
  <si>
    <t>TABLE 1 - COMPONENT LIST</t>
  </si>
  <si>
    <t>CRF No.</t>
  </si>
  <si>
    <t>Component</t>
  </si>
  <si>
    <t>Date of 
Installation/
Last major
 upgrade</t>
  </si>
  <si>
    <t>Current 
replacement
cost</t>
  </si>
  <si>
    <t>Percent of
total cost</t>
  </si>
  <si>
    <t>Corrected
cost</t>
  </si>
  <si>
    <t>Typical life
span range</t>
  </si>
  <si>
    <t>Yearly
contribution</t>
  </si>
  <si>
    <t>Required Reserve 
Fund to date</t>
  </si>
  <si>
    <t>Present Age</t>
  </si>
  <si>
    <t>IRC estimated basic remaining life</t>
  </si>
  <si>
    <t>(A)</t>
  </si>
  <si>
    <t>(B)</t>
  </si>
  <si>
    <t>(C )</t>
  </si>
  <si>
    <t>(D)</t>
  </si>
  <si>
    <t>(E )</t>
  </si>
  <si>
    <t>(F)</t>
  </si>
  <si>
    <t>(G)</t>
  </si>
  <si>
    <t>(H)</t>
  </si>
  <si>
    <t>(J)</t>
  </si>
  <si>
    <t>Structural Components</t>
  </si>
  <si>
    <t>4.1.2</t>
  </si>
  <si>
    <t>Foundations &amp; Structure - Townhouses (**)</t>
  </si>
  <si>
    <t xml:space="preserve"> -20 -50 -80 +</t>
  </si>
  <si>
    <t>Building Exterior Components</t>
  </si>
  <si>
    <t>4.2.2</t>
  </si>
  <si>
    <t>Shingle Roofing - Townhouses (*) (**)</t>
  </si>
  <si>
    <t>-12 -15 -18 +</t>
  </si>
  <si>
    <t>4.2.9</t>
  </si>
  <si>
    <t>Stucco / EIFS (**)</t>
  </si>
  <si>
    <t>-47 -50 -53 +</t>
  </si>
  <si>
    <t>4.2.10</t>
  </si>
  <si>
    <t>Siding (**)</t>
  </si>
  <si>
    <t>-30 -30 -30 +</t>
  </si>
  <si>
    <t>4.2.15</t>
  </si>
  <si>
    <t>Windows - Townhouses (**)</t>
  </si>
  <si>
    <t>-26 -30 -34 +</t>
  </si>
  <si>
    <t>4.2.18</t>
  </si>
  <si>
    <t>Soffit, Fascia, Eavestroughs &amp; Downspouts</t>
  </si>
  <si>
    <t>-34 -40 -46 +</t>
  </si>
  <si>
    <t>4.2.22</t>
  </si>
  <si>
    <t>Exterior Doors - Front and Rear (**)</t>
  </si>
  <si>
    <t>-30 -35 -40 +</t>
  </si>
  <si>
    <t>4.2.24</t>
  </si>
  <si>
    <t>Patio / Balcony Doors - Townhouses (**)</t>
  </si>
  <si>
    <t>-20 -25 -30 +</t>
  </si>
  <si>
    <t>4.2.32</t>
  </si>
  <si>
    <t>Wood Decks - Townhouses (**)</t>
  </si>
  <si>
    <t>varies</t>
  </si>
  <si>
    <t>-22 -25 -28 +</t>
  </si>
  <si>
    <t>4.2.35</t>
  </si>
  <si>
    <t>Wood Balconies &amp; Metal Guardrails (**)</t>
  </si>
  <si>
    <t>-27 -30 -33 +</t>
  </si>
  <si>
    <t>4.2.38</t>
  </si>
  <si>
    <t>Exterior Painting</t>
  </si>
  <si>
    <t>-10 -12 -14 +</t>
  </si>
  <si>
    <t>4.2.39</t>
  </si>
  <si>
    <t>Exterior Sealants (**)</t>
  </si>
  <si>
    <t>-9 -12 -15 +</t>
  </si>
  <si>
    <t>Building Interior Components</t>
  </si>
  <si>
    <t>4.3.2</t>
  </si>
  <si>
    <t>Kitchen Upgrades - Townhouses</t>
  </si>
  <si>
    <t>4.3.4</t>
  </si>
  <si>
    <t>Bathroom Upgrades - Townhouses</t>
  </si>
  <si>
    <t>4.3.12</t>
  </si>
  <si>
    <t>Carpets &amp; Flooring - Townhouses</t>
  </si>
  <si>
    <t>-13 -15 -17 +</t>
  </si>
  <si>
    <t>4.3.22</t>
  </si>
  <si>
    <t>Appliances - Stoves</t>
  </si>
  <si>
    <t>-18 -30 -32 +</t>
  </si>
  <si>
    <t>4.3.23</t>
  </si>
  <si>
    <t>Appliances - Refrigerators</t>
  </si>
  <si>
    <t>-17 -20 -23 +</t>
  </si>
  <si>
    <t>4.3.34</t>
  </si>
  <si>
    <t>Small Capital Costs - Townhouses</t>
  </si>
  <si>
    <t>Annually</t>
  </si>
  <si>
    <t>Mechanical &amp; Plumbing Systems</t>
  </si>
  <si>
    <t>4.4.4</t>
  </si>
  <si>
    <t>Furnaces - Townhouses (**)</t>
  </si>
  <si>
    <t>4.4.16</t>
  </si>
  <si>
    <t>Automatic Storage Water Heaters (Annual)</t>
  </si>
  <si>
    <t>4.4.24</t>
  </si>
  <si>
    <t>Plumbing Piping &amp; Related - Townhouses (**)</t>
  </si>
  <si>
    <t>-50 -100 -70 +</t>
  </si>
  <si>
    <t>4.4.26</t>
  </si>
  <si>
    <t>Fire and Domestic Water Services (*) (**)</t>
  </si>
  <si>
    <t>-45 -50 -55 +</t>
  </si>
  <si>
    <t>4.4.27</t>
  </si>
  <si>
    <t>Storm and Sanitary Sewers and Drainage (*) (**)</t>
  </si>
  <si>
    <t>Electrical Systems</t>
  </si>
  <si>
    <t>4.5.1</t>
  </si>
  <si>
    <t>Power &amp; Distribution - Common (*) (**)</t>
  </si>
  <si>
    <t>4.5.3</t>
  </si>
  <si>
    <t>Power &amp; Distribution - Townhouses</t>
  </si>
  <si>
    <t>4.5.12</t>
  </si>
  <si>
    <t>Common Exterior Lighting</t>
  </si>
  <si>
    <t>Site Components</t>
  </si>
  <si>
    <t>4.8.1</t>
  </si>
  <si>
    <t>Asphault Pavement (**)</t>
  </si>
  <si>
    <t>-21 -25 -29 +</t>
  </si>
  <si>
    <t>4.8.4</t>
  </si>
  <si>
    <t>Concrete Components</t>
  </si>
  <si>
    <t>-50 -100 -80 +</t>
  </si>
  <si>
    <t>4.8.14</t>
  </si>
  <si>
    <t>Chain Link Fencing</t>
  </si>
  <si>
    <t>-25 -30 -35 +</t>
  </si>
  <si>
    <t>4.8.19</t>
  </si>
  <si>
    <t>Guardrails &amp; Handrails</t>
  </si>
  <si>
    <t>4.8.20</t>
  </si>
  <si>
    <t>Retaining Walls</t>
  </si>
  <si>
    <t>-25 -25 -25 +</t>
  </si>
  <si>
    <t>4.8.30</t>
  </si>
  <si>
    <t>Playground Equipment</t>
  </si>
  <si>
    <t>4.8.31</t>
  </si>
  <si>
    <t>Playground Surfacing</t>
  </si>
  <si>
    <t>unknown</t>
  </si>
  <si>
    <t>Organizational Elements</t>
  </si>
  <si>
    <t>4.9.12</t>
  </si>
  <si>
    <t>Building Condition Assessment &amp; Reserve Fund Study Update</t>
  </si>
  <si>
    <t>-3 -5 -7 +</t>
  </si>
  <si>
    <t>Miscellaneous Capital Components</t>
  </si>
  <si>
    <t>4.10.1</t>
  </si>
  <si>
    <t>Miscellaneous Capital Allowance</t>
  </si>
  <si>
    <t>-15 -25 -35 +</t>
  </si>
  <si>
    <t>4.10.2</t>
  </si>
  <si>
    <t>Foundation Leaks / Window Wells</t>
  </si>
  <si>
    <t>-5 -10 -15 +</t>
  </si>
  <si>
    <t>4.10.3</t>
  </si>
  <si>
    <t>Window IGUs</t>
  </si>
  <si>
    <t>-11 -15 -19 +</t>
  </si>
  <si>
    <t>4.10.11</t>
  </si>
  <si>
    <t>Landscaping</t>
  </si>
  <si>
    <t>4.10.12</t>
  </si>
  <si>
    <t>Site Signage</t>
  </si>
  <si>
    <t>-15 -18 -21 +</t>
  </si>
  <si>
    <t>4.10.16</t>
  </si>
  <si>
    <t>Garbage Bin Enclosures</t>
  </si>
  <si>
    <t>TOTALS</t>
  </si>
  <si>
    <t>Unadjusted Draft Balance Sheet As at December 2019</t>
  </si>
  <si>
    <t>Deferred revenue</t>
  </si>
  <si>
    <t>Maintenance Co-ordinator:  co-op's office coordinator. SACHA rate went up $2 for 2020. Will be $41.50/hour instead of $39.50/hour</t>
  </si>
  <si>
    <t xml:space="preserve">Note: Permaculture projects are not included in this budget and any plans  will be presented to membership for approval </t>
  </si>
  <si>
    <t>Snow removal - clearning sidewalks of snow and ice, plowing parking lot, salt and gravel, ice chipping</t>
  </si>
  <si>
    <t xml:space="preserve">Spring cleaning junk removal - rental of 1 or 2 garbage bins for removal of large items </t>
  </si>
  <si>
    <t>Maintenance of playground - such as tightening of screws, checking gravel depth</t>
  </si>
  <si>
    <t xml:space="preserve">Pruning of trees and shrubs to remove disease, maintain accessibility,  maintain site lines,  </t>
  </si>
  <si>
    <t>Sprinkler maintenance - check on function of sprinklers and sprinkler lines</t>
  </si>
  <si>
    <t>Supplies - oil/sulphur for spraying  oyster shell on hedges, grass seed, maintenance of tools, replacement of tools, mulch, plants, volunteer appreciation</t>
  </si>
  <si>
    <t>Integrated pest management - mouse trapping, wasp control, bed bug or carpenter ant investation</t>
  </si>
  <si>
    <t>Contingency - unanticipated tree  damage due to extreme snow, ice, or wind, tree removal due to other damage or old age</t>
  </si>
  <si>
    <t>Fences, gates, garbage inclosure - maintain, replace these items</t>
  </si>
  <si>
    <t xml:space="preserve">Tree replacement - replace Hawthorne, replace old Spruce trees </t>
  </si>
  <si>
    <t>included in lines 60-64</t>
  </si>
  <si>
    <t>2019 NOTES</t>
  </si>
  <si>
    <t>2020 NOTES</t>
  </si>
  <si>
    <t>See note 8</t>
  </si>
  <si>
    <t>See note 3</t>
  </si>
  <si>
    <t>See note 20</t>
  </si>
  <si>
    <t>SACHA dues $3564.00
CHF dues $3405.40</t>
  </si>
  <si>
    <t>Total Planning and  Development expenses</t>
  </si>
  <si>
    <t>Member Involvement Committee</t>
  </si>
  <si>
    <t>Office equip. service (Shaw/TELUS)</t>
  </si>
  <si>
    <t>$9000 each x 3</t>
  </si>
  <si>
    <t>DEFERRED MAINTENANCE</t>
  </si>
  <si>
    <t>OVERALL FINANCIAL OUTLOOK</t>
  </si>
  <si>
    <t>SOCIAL COMMITTEE BUDGET REQUEST</t>
  </si>
  <si>
    <t>GROUNDS BUDGET REQUEST</t>
  </si>
  <si>
    <t>MEMBER INVOLVEMENT BUDGET REQUEST</t>
  </si>
  <si>
    <t>Project Initiation</t>
  </si>
  <si>
    <t>Engagement Program</t>
  </si>
  <si>
    <t>Accessibility Analysis</t>
  </si>
  <si>
    <t>Schematic Design Concept</t>
  </si>
  <si>
    <t>Asset Management Plan</t>
  </si>
  <si>
    <t>Recommendations</t>
  </si>
  <si>
    <t>Stakeholders Engagement</t>
  </si>
  <si>
    <t>GST</t>
  </si>
  <si>
    <t>Visual Piling Investigation</t>
  </si>
  <si>
    <t>Energy Audit</t>
  </si>
  <si>
    <t>Sustainability Opportunities</t>
  </si>
  <si>
    <r>
      <rPr>
        <sz val="11"/>
        <color indexed="8"/>
        <rFont val="Arial"/>
        <family val="2"/>
      </rPr>
      <t>Project Initiation</t>
    </r>
  </si>
  <si>
    <r>
      <rPr>
        <sz val="11"/>
        <color indexed="8"/>
        <rFont val="Arial"/>
        <family val="2"/>
      </rPr>
      <t>Engagement Program</t>
    </r>
  </si>
  <si>
    <r>
      <rPr>
        <sz val="11"/>
        <color indexed="8"/>
        <rFont val="Arial"/>
        <family val="2"/>
      </rPr>
      <t>Accessibility Analysis</t>
    </r>
  </si>
  <si>
    <r>
      <rPr>
        <sz val="11"/>
        <color indexed="8"/>
        <rFont val="Arial"/>
        <family val="2"/>
      </rPr>
      <t>Asset Management Plan</t>
    </r>
  </si>
  <si>
    <r>
      <rPr>
        <sz val="11"/>
        <color indexed="8"/>
        <rFont val="Arial"/>
        <family val="2"/>
      </rPr>
      <t>Recommendations</t>
    </r>
  </si>
  <si>
    <r>
      <rPr>
        <sz val="11"/>
        <color indexed="8"/>
        <rFont val="Arial"/>
        <family val="2"/>
      </rPr>
      <t>Design Consultation</t>
    </r>
  </si>
  <si>
    <r>
      <rPr>
        <sz val="11"/>
        <color indexed="8"/>
        <rFont val="Arial"/>
        <family val="2"/>
      </rPr>
      <t>Cost Consultant</t>
    </r>
  </si>
  <si>
    <r>
      <rPr>
        <sz val="11"/>
        <color indexed="8"/>
        <rFont val="Arial"/>
        <family val="2"/>
      </rPr>
      <t>Stakeholder Engagement</t>
    </r>
  </si>
  <si>
    <r>
      <rPr>
        <sz val="11"/>
        <color indexed="8"/>
        <rFont val="Arial"/>
        <family val="2"/>
      </rPr>
      <t>Site Assessment (Geotech Phase 1 ESA)</t>
    </r>
  </si>
  <si>
    <r>
      <rPr>
        <sz val="11"/>
        <color indexed="8"/>
        <rFont val="Arial"/>
        <family val="2"/>
      </rPr>
      <t>Partnership Opportunities</t>
    </r>
  </si>
  <si>
    <r>
      <rPr>
        <sz val="11"/>
        <color indexed="8"/>
        <rFont val="Arial"/>
        <family val="2"/>
      </rPr>
      <t>Value Engineering</t>
    </r>
  </si>
  <si>
    <r>
      <rPr>
        <sz val="11"/>
        <color indexed="8"/>
        <rFont val="Arial"/>
        <family val="2"/>
      </rPr>
      <t>Final Recommendations</t>
    </r>
  </si>
  <si>
    <r>
      <rPr>
        <sz val="11"/>
        <color indexed="8"/>
        <rFont val="Arial"/>
        <family val="2"/>
      </rPr>
      <t>GST</t>
    </r>
  </si>
  <si>
    <r>
      <rPr>
        <sz val="11"/>
        <color indexed="8"/>
        <rFont val="Arial"/>
        <family val="2"/>
      </rPr>
      <t>Lawyer Fees</t>
    </r>
  </si>
  <si>
    <r>
      <rPr>
        <sz val="11"/>
        <color indexed="8"/>
        <rFont val="Arial"/>
        <family val="2"/>
      </rPr>
      <t>Space rental</t>
    </r>
  </si>
  <si>
    <r>
      <rPr>
        <sz val="11"/>
        <color indexed="8"/>
        <rFont val="Arial"/>
        <family val="2"/>
      </rPr>
      <t>Asset Management and succession planning/Engagement</t>
    </r>
  </si>
  <si>
    <r>
      <rPr>
        <sz val="11"/>
        <color indexed="8"/>
        <rFont val="Arial"/>
        <family val="2"/>
      </rPr>
      <t>Visual Piling Investigation</t>
    </r>
  </si>
  <si>
    <r>
      <rPr>
        <sz val="11"/>
        <color indexed="8"/>
        <rFont val="Arial"/>
        <family val="2"/>
      </rPr>
      <t>Energy Audit</t>
    </r>
  </si>
  <si>
    <t>Building expenses</t>
  </si>
  <si>
    <t>Accounting Codes</t>
  </si>
  <si>
    <t>$850/mnth per Acct</t>
  </si>
  <si>
    <t>2019 Actual</t>
  </si>
  <si>
    <t>2019 Actual, + 2%</t>
  </si>
  <si>
    <t>Budget 2019 (3%)</t>
  </si>
  <si>
    <t>2019 Actuals + 13%</t>
  </si>
  <si>
    <t>Total Building expenses</t>
  </si>
  <si>
    <t>Total P &amp; D expenses</t>
  </si>
  <si>
    <t>Asset Mgmt &amp; 
 Succession Planning/Engagement</t>
  </si>
  <si>
    <t>Tree pruning &amp; stump removal</t>
  </si>
  <si>
    <t>Childcare - co-op &amp; committee</t>
  </si>
  <si>
    <t xml:space="preserve">Hourly rate + $2/hr </t>
  </si>
  <si>
    <t xml:space="preserve">Budget 2018 (2%) </t>
  </si>
  <si>
    <t>2017 Actuals (1.5%)</t>
  </si>
  <si>
    <t>Budget 2017 (1.5%)</t>
  </si>
  <si>
    <t>2018 Actuals (2%)</t>
  </si>
  <si>
    <t>5 x $6000</t>
  </si>
  <si>
    <t>5 x $500 not incl in bath reno.</t>
  </si>
  <si>
    <t>2 x $15000</t>
  </si>
  <si>
    <t>2 x $500</t>
  </si>
  <si>
    <t>1 x $900</t>
  </si>
  <si>
    <t>2 x $900</t>
  </si>
  <si>
    <t>Project not completed in 2019</t>
  </si>
  <si>
    <t>1 x $1500</t>
  </si>
  <si>
    <t>39 x $1200</t>
  </si>
  <si>
    <t>2 x $9000</t>
  </si>
  <si>
    <t>Usual calc is avg of prev 4 yrs. Balance added direct to reserve except bath/kitchens/bldg env/HWT repl</t>
  </si>
  <si>
    <t>FROM ANDA'S REPORT</t>
  </si>
  <si>
    <t>Grant</t>
  </si>
  <si>
    <t>Other revenue</t>
  </si>
  <si>
    <t xml:space="preserve">Incl in Property Exp </t>
  </si>
  <si>
    <t>This is a flexible amount</t>
  </si>
  <si>
    <t>Total Operating expenses (line 121)</t>
  </si>
  <si>
    <t>Money to/from Repl. Reserves</t>
  </si>
  <si>
    <t>SUBTOTAL (income - operating)</t>
  </si>
  <si>
    <t>Budget 2020 (-8%)</t>
  </si>
  <si>
    <t>Site Assessment
(Geotech Phase 1 ESA</t>
  </si>
  <si>
    <t>Planning &amp; Development
 Committee</t>
  </si>
  <si>
    <t>Direct add to replacement 
reserves</t>
  </si>
  <si>
    <t>Washer/dryer sets for 1-bdrms</t>
  </si>
  <si>
    <t>2020 Property Assessment &amp; 
Tax Calculator</t>
  </si>
  <si>
    <t>Plus $1600  extra compost bin
 x 6 mos</t>
  </si>
  <si>
    <t>Budget 2020 (-4%)
approved</t>
  </si>
  <si>
    <t>Total Income (line 12)</t>
  </si>
  <si>
    <t>Total Capital expenses (line 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</si>
</sst>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;[Red]\-&quot;$&quot;#,##0"/>
    <numFmt numFmtId="44" formatCode="_-&quot;$&quot;* #,##0.00_-;\-&quot;$&quot;* #,##0.00_-;_-&quot;$&quot;* &quot;-&quot;??_-;_-@_-"/>
    <numFmt numFmtId="164" formatCode="&quot; &quot;&quot;$&quot;* #,##0.00&quot; &quot;;&quot;-&quot;&quot;$&quot;* #,##0.00&quot; &quot;;&quot; &quot;&quot;$&quot;* &quot;-&quot;??&quot; &quot;"/>
    <numFmt numFmtId="165" formatCode="&quot; &quot;&quot;$&quot;* #,##0.00&quot; &quot;;&quot; &quot;&quot;$&quot;* \(#,##0.00\);&quot; &quot;&quot;$&quot;* &quot;-&quot;??&quot; &quot;"/>
    <numFmt numFmtId="166" formatCode="&quot;$&quot;#,##0"/>
    <numFmt numFmtId="167" formatCode="&quot;$&quot;#,##0;&quot;-&quot;&quot;$&quot;#,##0"/>
    <numFmt numFmtId="168" formatCode="&quot;$&quot;#,##0.00"/>
    <numFmt numFmtId="169" formatCode="_-&quot;$&quot;* #,##0.00_-;\-&quot;$&quot;* #,##0.00_-;_-&quot;$&quot;* &quot;-&quot;??;_-@_-"/>
    <numFmt numFmtId="170" formatCode="_(&quot;$&quot;* #,##0.00_);_(&quot;$&quot;* \(#,##0.00\);_(&quot;$&quot;* &quot;-&quot;??_);_(@_)"/>
    <numFmt numFmtId="171" formatCode="_-[$$-1009]* #,##0.00_-;\-[$$-1009]* #,##0.00_-;_-[$$-1009]* &quot;-&quot;??_-;_-@_-"/>
    <numFmt numFmtId="172" formatCode="_-&quot;$&quot;* #,##0_-;\-&quot;$&quot;* #,##0_-;_-&quot;$&quot;* &quot;-&quot;??_-;_-@_-"/>
    <numFmt numFmtId="173" formatCode="&quot; &quot;&quot;$&quot;* #,##0.000&quot; &quot;;&quot; &quot;&quot;$&quot;* \(#,##0.000\);&quot; &quot;&quot;$&quot;* &quot;-&quot;??&quot; &quot;"/>
  </numFmts>
  <fonts count="52">
    <font>
      <sz val="11"/>
      <color indexed="8"/>
      <name val="Calibri"/>
    </font>
    <font>
      <b/>
      <sz val="11"/>
      <color indexed="8"/>
      <name val="Calibri"/>
      <family val="2"/>
    </font>
    <font>
      <b/>
      <sz val="10"/>
      <color indexed="8"/>
      <name val="Helv"/>
    </font>
    <font>
      <u/>
      <sz val="10"/>
      <color indexed="8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20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1"/>
      <name val="Calibri"/>
      <family val="2"/>
    </font>
    <font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20"/>
      <name val="Arial"/>
      <family val="2"/>
    </font>
    <font>
      <sz val="12"/>
      <color indexed="8"/>
      <name val="Helvetica Neue"/>
    </font>
    <font>
      <sz val="11"/>
      <color indexed="8"/>
      <name val="Calibri"/>
      <family val="2"/>
    </font>
    <font>
      <sz val="9"/>
      <name val="Geneva"/>
    </font>
    <font>
      <sz val="10"/>
      <name val="Calibri"/>
      <family val="2"/>
    </font>
    <font>
      <sz val="10"/>
      <name val="Helv"/>
    </font>
    <font>
      <sz val="11"/>
      <color indexed="8"/>
      <name val="Calibri"/>
      <family val="2"/>
    </font>
    <font>
      <sz val="14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name val="Helvetica Neue"/>
      <family val="2"/>
    </font>
    <font>
      <b/>
      <sz val="10"/>
      <name val="Helvetica Neue"/>
      <family val="2"/>
    </font>
    <font>
      <sz val="10"/>
      <color indexed="49"/>
      <name val="Helvetica Neue"/>
      <family val="2"/>
    </font>
    <font>
      <sz val="8"/>
      <name val="Calibri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Helvetica Neue"/>
    </font>
    <font>
      <sz val="9"/>
      <color indexed="8"/>
      <name val="Calibri"/>
      <family val="2"/>
    </font>
    <font>
      <b/>
      <sz val="10"/>
      <color rgb="FFFF000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7"/>
      </patternFill>
    </fill>
    <fill>
      <patternFill patternType="solid">
        <fgColor indexed="16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auto="1"/>
      </patternFill>
    </fill>
    <fill>
      <patternFill patternType="gray125">
        <bgColor indexed="17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4" fontId="18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2" fillId="0" borderId="0"/>
    <xf numFmtId="9" fontId="35" fillId="0" borderId="0" applyFont="0" applyFill="0" applyBorder="0" applyAlignment="0" applyProtection="0"/>
  </cellStyleXfs>
  <cellXfs count="565">
    <xf numFmtId="0" fontId="0" fillId="0" borderId="0" xfId="0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49" fontId="11" fillId="5" borderId="1" xfId="0" applyNumberFormat="1" applyFont="1" applyFill="1" applyBorder="1" applyAlignment="1">
      <alignment vertical="center"/>
    </xf>
    <xf numFmtId="49" fontId="17" fillId="5" borderId="2" xfId="0" applyNumberFormat="1" applyFont="1" applyFill="1" applyBorder="1" applyAlignment="1">
      <alignment horizontal="center"/>
    </xf>
    <xf numFmtId="0" fontId="16" fillId="0" borderId="0" xfId="0" applyFont="1" applyAlignment="1"/>
    <xf numFmtId="0" fontId="16" fillId="5" borderId="5" xfId="0" applyFont="1" applyFill="1" applyBorder="1" applyAlignment="1"/>
    <xf numFmtId="49" fontId="17" fillId="6" borderId="6" xfId="0" applyNumberFormat="1" applyFont="1" applyFill="1" applyBorder="1" applyAlignment="1"/>
    <xf numFmtId="165" fontId="16" fillId="6" borderId="6" xfId="0" applyNumberFormat="1" applyFont="1" applyFill="1" applyBorder="1" applyAlignment="1"/>
    <xf numFmtId="165" fontId="16" fillId="5" borderId="6" xfId="0" applyNumberFormat="1" applyFont="1" applyFill="1" applyBorder="1" applyAlignment="1"/>
    <xf numFmtId="49" fontId="17" fillId="5" borderId="6" xfId="0" applyNumberFormat="1" applyFont="1" applyFill="1" applyBorder="1" applyAlignment="1"/>
    <xf numFmtId="0" fontId="16" fillId="5" borderId="5" xfId="0" applyNumberFormat="1" applyFont="1" applyFill="1" applyBorder="1" applyAlignment="1"/>
    <xf numFmtId="49" fontId="17" fillId="2" borderId="6" xfId="0" applyNumberFormat="1" applyFont="1" applyFill="1" applyBorder="1" applyAlignment="1"/>
    <xf numFmtId="165" fontId="16" fillId="2" borderId="6" xfId="0" applyNumberFormat="1" applyFont="1" applyFill="1" applyBorder="1" applyAlignment="1"/>
    <xf numFmtId="49" fontId="16" fillId="2" borderId="6" xfId="0" applyNumberFormat="1" applyFont="1" applyFill="1" applyBorder="1" applyAlignment="1">
      <alignment wrapText="1"/>
    </xf>
    <xf numFmtId="49" fontId="16" fillId="2" borderId="6" xfId="0" applyNumberFormat="1" applyFont="1" applyFill="1" applyBorder="1" applyAlignment="1"/>
    <xf numFmtId="165" fontId="16" fillId="2" borderId="6" xfId="0" applyNumberFormat="1" applyFont="1" applyFill="1" applyBorder="1" applyAlignment="1">
      <alignment wrapText="1"/>
    </xf>
    <xf numFmtId="49" fontId="17" fillId="2" borderId="6" xfId="0" applyNumberFormat="1" applyFont="1" applyFill="1" applyBorder="1" applyAlignment="1">
      <alignment wrapText="1"/>
    </xf>
    <xf numFmtId="165" fontId="17" fillId="2" borderId="6" xfId="0" applyNumberFormat="1" applyFont="1" applyFill="1" applyBorder="1" applyAlignment="1"/>
    <xf numFmtId="49" fontId="17" fillId="4" borderId="6" xfId="0" applyNumberFormat="1" applyFont="1" applyFill="1" applyBorder="1" applyAlignment="1"/>
    <xf numFmtId="165" fontId="16" fillId="4" borderId="6" xfId="0" applyNumberFormat="1" applyFont="1" applyFill="1" applyBorder="1" applyAlignment="1"/>
    <xf numFmtId="49" fontId="16" fillId="4" borderId="6" xfId="0" applyNumberFormat="1" applyFont="1" applyFill="1" applyBorder="1" applyAlignment="1">
      <alignment wrapText="1"/>
    </xf>
    <xf numFmtId="165" fontId="17" fillId="4" borderId="6" xfId="0" applyNumberFormat="1" applyFont="1" applyFill="1" applyBorder="1" applyAlignment="1"/>
    <xf numFmtId="49" fontId="17" fillId="3" borderId="6" xfId="0" applyNumberFormat="1" applyFont="1" applyFill="1" applyBorder="1" applyAlignment="1"/>
    <xf numFmtId="165" fontId="16" fillId="3" borderId="6" xfId="0" applyNumberFormat="1" applyFont="1" applyFill="1" applyBorder="1" applyAlignment="1"/>
    <xf numFmtId="49" fontId="16" fillId="3" borderId="6" xfId="0" applyNumberFormat="1" applyFont="1" applyFill="1" applyBorder="1" applyAlignment="1"/>
    <xf numFmtId="49" fontId="16" fillId="3" borderId="6" xfId="0" applyNumberFormat="1" applyFont="1" applyFill="1" applyBorder="1" applyAlignment="1">
      <alignment wrapText="1"/>
    </xf>
    <xf numFmtId="165" fontId="17" fillId="3" borderId="6" xfId="0" applyNumberFormat="1" applyFont="1" applyFill="1" applyBorder="1" applyAlignment="1"/>
    <xf numFmtId="165" fontId="17" fillId="5" borderId="6" xfId="0" applyNumberFormat="1" applyFont="1" applyFill="1" applyBorder="1" applyAlignment="1"/>
    <xf numFmtId="165" fontId="16" fillId="7" borderId="6" xfId="0" applyNumberFormat="1" applyFont="1" applyFill="1" applyBorder="1" applyAlignment="1"/>
    <xf numFmtId="165" fontId="17" fillId="7" borderId="6" xfId="0" applyNumberFormat="1" applyFont="1" applyFill="1" applyBorder="1" applyAlignment="1"/>
    <xf numFmtId="165" fontId="17" fillId="7" borderId="7" xfId="0" applyNumberFormat="1" applyFont="1" applyFill="1" applyBorder="1" applyAlignment="1">
      <alignment horizontal="center"/>
    </xf>
    <xf numFmtId="165" fontId="16" fillId="7" borderId="6" xfId="0" applyNumberFormat="1" applyFont="1" applyFill="1" applyBorder="1" applyAlignment="1">
      <alignment wrapText="1"/>
    </xf>
    <xf numFmtId="165" fontId="16" fillId="7" borderId="6" xfId="0" applyNumberFormat="1" applyFont="1" applyFill="1" applyBorder="1" applyAlignment="1">
      <alignment horizontal="left"/>
    </xf>
    <xf numFmtId="165" fontId="17" fillId="7" borderId="6" xfId="0" applyNumberFormat="1" applyFont="1" applyFill="1" applyBorder="1" applyAlignment="1">
      <alignment wrapText="1"/>
    </xf>
    <xf numFmtId="165" fontId="16" fillId="0" borderId="6" xfId="0" applyNumberFormat="1" applyFont="1" applyFill="1" applyBorder="1" applyAlignment="1"/>
    <xf numFmtId="44" fontId="16" fillId="0" borderId="0" xfId="1" applyFont="1" applyAlignment="1"/>
    <xf numFmtId="49" fontId="16" fillId="3" borderId="8" xfId="0" applyNumberFormat="1" applyFont="1" applyFill="1" applyBorder="1" applyAlignment="1">
      <alignment wrapText="1"/>
    </xf>
    <xf numFmtId="49" fontId="17" fillId="0" borderId="10" xfId="0" applyNumberFormat="1" applyFont="1" applyBorder="1" applyAlignment="1">
      <alignment horizontal="center"/>
    </xf>
    <xf numFmtId="44" fontId="16" fillId="0" borderId="11" xfId="1" applyFont="1" applyBorder="1" applyAlignment="1"/>
    <xf numFmtId="0" fontId="16" fillId="0" borderId="11" xfId="0" applyFont="1" applyBorder="1" applyAlignment="1"/>
    <xf numFmtId="0" fontId="19" fillId="0" borderId="1" xfId="0" applyFont="1" applyBorder="1" applyAlignment="1"/>
    <xf numFmtId="0" fontId="0" fillId="0" borderId="0" xfId="0" applyNumberFormat="1" applyFont="1" applyBorder="1" applyAlignment="1"/>
    <xf numFmtId="166" fontId="5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/>
    <xf numFmtId="0" fontId="20" fillId="0" borderId="0" xfId="0" applyFont="1" applyFill="1" applyBorder="1" applyAlignment="1"/>
    <xf numFmtId="49" fontId="21" fillId="0" borderId="0" xfId="0" applyNumberFormat="1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4" fontId="0" fillId="0" borderId="11" xfId="1" applyFont="1" applyBorder="1" applyAlignment="1"/>
    <xf numFmtId="44" fontId="19" fillId="0" borderId="11" xfId="1" applyFont="1" applyBorder="1" applyAlignment="1"/>
    <xf numFmtId="49" fontId="0" fillId="0" borderId="11" xfId="0" applyNumberFormat="1" applyFont="1" applyBorder="1" applyAlignment="1"/>
    <xf numFmtId="49" fontId="1" fillId="0" borderId="11" xfId="0" applyNumberFormat="1" applyFont="1" applyBorder="1" applyAlignment="1">
      <alignment horizontal="right"/>
    </xf>
    <xf numFmtId="0" fontId="0" fillId="0" borderId="11" xfId="0" applyFont="1" applyBorder="1" applyAlignment="1"/>
    <xf numFmtId="49" fontId="1" fillId="0" borderId="11" xfId="0" applyNumberFormat="1" applyFont="1" applyBorder="1" applyAlignment="1"/>
    <xf numFmtId="0" fontId="1" fillId="0" borderId="11" xfId="0" applyFont="1" applyBorder="1" applyAlignment="1"/>
    <xf numFmtId="44" fontId="1" fillId="0" borderId="11" xfId="1" applyFont="1" applyBorder="1" applyAlignment="1"/>
    <xf numFmtId="0" fontId="24" fillId="8" borderId="12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6" fontId="21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3" fillId="9" borderId="14" xfId="0" applyFont="1" applyFill="1" applyBorder="1" applyAlignment="1">
      <alignment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vertical="center" wrapText="1"/>
    </xf>
    <xf numFmtId="165" fontId="16" fillId="10" borderId="6" xfId="0" applyNumberFormat="1" applyFont="1" applyFill="1" applyBorder="1" applyAlignment="1"/>
    <xf numFmtId="0" fontId="27" fillId="11" borderId="0" xfId="0" applyFont="1" applyFill="1" applyAlignment="1"/>
    <xf numFmtId="0" fontId="28" fillId="11" borderId="0" xfId="0" applyFont="1" applyFill="1"/>
    <xf numFmtId="166" fontId="28" fillId="11" borderId="0" xfId="0" applyNumberFormat="1" applyFont="1" applyFill="1"/>
    <xf numFmtId="166" fontId="28" fillId="0" borderId="0" xfId="0" applyNumberFormat="1" applyFont="1"/>
    <xf numFmtId="0" fontId="27" fillId="0" borderId="0" xfId="0" applyFont="1" applyAlignment="1"/>
    <xf numFmtId="0" fontId="28" fillId="0" borderId="0" xfId="0" applyFont="1" applyAlignment="1"/>
    <xf numFmtId="166" fontId="28" fillId="0" borderId="0" xfId="0" applyNumberFormat="1" applyFont="1" applyAlignment="1"/>
    <xf numFmtId="0" fontId="29" fillId="0" borderId="0" xfId="0" applyFont="1" applyAlignment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166" fontId="27" fillId="0" borderId="0" xfId="0" applyNumberFormat="1" applyFont="1"/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/>
    <xf numFmtId="171" fontId="31" fillId="0" borderId="0" xfId="0" applyNumberFormat="1" applyFont="1" applyFill="1" applyBorder="1"/>
    <xf numFmtId="44" fontId="16" fillId="10" borderId="11" xfId="1" applyFont="1" applyFill="1" applyBorder="1" applyAlignment="1"/>
    <xf numFmtId="0" fontId="16" fillId="10" borderId="11" xfId="0" applyFont="1" applyFill="1" applyBorder="1" applyAlignment="1"/>
    <xf numFmtId="0" fontId="16" fillId="10" borderId="11" xfId="0" applyFont="1" applyFill="1" applyBorder="1" applyAlignment="1">
      <alignment wrapText="1"/>
    </xf>
    <xf numFmtId="44" fontId="17" fillId="10" borderId="11" xfId="1" applyFont="1" applyFill="1" applyBorder="1" applyAlignment="1"/>
    <xf numFmtId="44" fontId="16" fillId="12" borderId="11" xfId="1" applyFont="1" applyFill="1" applyBorder="1" applyAlignment="1"/>
    <xf numFmtId="0" fontId="16" fillId="12" borderId="11" xfId="0" applyFont="1" applyFill="1" applyBorder="1" applyAlignment="1"/>
    <xf numFmtId="44" fontId="17" fillId="12" borderId="11" xfId="1" applyFont="1" applyFill="1" applyBorder="1" applyAlignment="1"/>
    <xf numFmtId="0" fontId="17" fillId="12" borderId="11" xfId="0" applyFont="1" applyFill="1" applyBorder="1" applyAlignment="1"/>
    <xf numFmtId="44" fontId="16" fillId="13" borderId="11" xfId="1" applyFont="1" applyFill="1" applyBorder="1" applyAlignment="1"/>
    <xf numFmtId="0" fontId="16" fillId="13" borderId="11" xfId="0" applyFont="1" applyFill="1" applyBorder="1" applyAlignment="1"/>
    <xf numFmtId="44" fontId="17" fillId="13" borderId="11" xfId="1" applyFont="1" applyFill="1" applyBorder="1" applyAlignment="1"/>
    <xf numFmtId="0" fontId="17" fillId="13" borderId="11" xfId="0" applyFont="1" applyFill="1" applyBorder="1" applyAlignment="1"/>
    <xf numFmtId="165" fontId="16" fillId="13" borderId="6" xfId="0" applyNumberFormat="1" applyFont="1" applyFill="1" applyBorder="1" applyAlignment="1"/>
    <xf numFmtId="49" fontId="16" fillId="13" borderId="6" xfId="0" applyNumberFormat="1" applyFont="1" applyFill="1" applyBorder="1" applyAlignment="1">
      <alignment wrapText="1"/>
    </xf>
    <xf numFmtId="165" fontId="16" fillId="13" borderId="6" xfId="0" applyNumberFormat="1" applyFont="1" applyFill="1" applyBorder="1" applyAlignment="1">
      <alignment wrapText="1"/>
    </xf>
    <xf numFmtId="165" fontId="17" fillId="13" borderId="6" xfId="0" applyNumberFormat="1" applyFont="1" applyFill="1" applyBorder="1" applyAlignment="1"/>
    <xf numFmtId="165" fontId="16" fillId="14" borderId="6" xfId="0" applyNumberFormat="1" applyFont="1" applyFill="1" applyBorder="1" applyAlignment="1"/>
    <xf numFmtId="44" fontId="16" fillId="15" borderId="11" xfId="1" applyFont="1" applyFill="1" applyBorder="1" applyAlignment="1"/>
    <xf numFmtId="0" fontId="16" fillId="15" borderId="11" xfId="0" applyFont="1" applyFill="1" applyBorder="1" applyAlignment="1"/>
    <xf numFmtId="0" fontId="16" fillId="12" borderId="11" xfId="0" applyFont="1" applyFill="1" applyBorder="1" applyAlignment="1">
      <alignment wrapText="1"/>
    </xf>
    <xf numFmtId="44" fontId="16" fillId="16" borderId="11" xfId="1" applyFont="1" applyFill="1" applyBorder="1" applyAlignment="1"/>
    <xf numFmtId="0" fontId="16" fillId="16" borderId="11" xfId="0" applyFont="1" applyFill="1" applyBorder="1" applyAlignment="1"/>
    <xf numFmtId="0" fontId="16" fillId="16" borderId="11" xfId="0" applyFont="1" applyFill="1" applyBorder="1" applyAlignment="1">
      <alignment wrapText="1"/>
    </xf>
    <xf numFmtId="44" fontId="17" fillId="16" borderId="11" xfId="1" applyFont="1" applyFill="1" applyBorder="1" applyAlignment="1"/>
    <xf numFmtId="0" fontId="17" fillId="16" borderId="11" xfId="0" applyFont="1" applyFill="1" applyBorder="1" applyAlignment="1"/>
    <xf numFmtId="44" fontId="16" fillId="12" borderId="11" xfId="1" applyFont="1" applyFill="1" applyBorder="1" applyAlignment="1">
      <alignment wrapText="1"/>
    </xf>
    <xf numFmtId="49" fontId="17" fillId="12" borderId="6" xfId="0" applyNumberFormat="1" applyFont="1" applyFill="1" applyBorder="1" applyAlignment="1"/>
    <xf numFmtId="165" fontId="17" fillId="12" borderId="6" xfId="0" applyNumberFormat="1" applyFont="1" applyFill="1" applyBorder="1" applyAlignment="1"/>
    <xf numFmtId="165" fontId="16" fillId="12" borderId="6" xfId="0" applyNumberFormat="1" applyFont="1" applyFill="1" applyBorder="1" applyAlignment="1"/>
    <xf numFmtId="49" fontId="16" fillId="12" borderId="6" xfId="0" applyNumberFormat="1" applyFont="1" applyFill="1" applyBorder="1" applyAlignment="1"/>
    <xf numFmtId="49" fontId="16" fillId="12" borderId="6" xfId="0" applyNumberFormat="1" applyFont="1" applyFill="1" applyBorder="1" applyAlignment="1">
      <alignment wrapText="1"/>
    </xf>
    <xf numFmtId="165" fontId="16" fillId="12" borderId="6" xfId="0" applyNumberFormat="1" applyFont="1" applyFill="1" applyBorder="1" applyAlignment="1">
      <alignment wrapText="1"/>
    </xf>
    <xf numFmtId="165" fontId="17" fillId="14" borderId="6" xfId="0" applyNumberFormat="1" applyFont="1" applyFill="1" applyBorder="1" applyAlignment="1"/>
    <xf numFmtId="165" fontId="16" fillId="14" borderId="6" xfId="0" applyNumberFormat="1" applyFont="1" applyFill="1" applyBorder="1" applyAlignment="1">
      <alignment horizontal="left" wrapText="1"/>
    </xf>
    <xf numFmtId="165" fontId="16" fillId="14" borderId="6" xfId="0" applyNumberFormat="1" applyFont="1" applyFill="1" applyBorder="1" applyAlignment="1">
      <alignment wrapText="1"/>
    </xf>
    <xf numFmtId="44" fontId="33" fillId="13" borderId="11" xfId="1" applyFont="1" applyFill="1" applyBorder="1" applyAlignment="1"/>
    <xf numFmtId="6" fontId="21" fillId="0" borderId="17" xfId="0" applyNumberFormat="1" applyFont="1" applyBorder="1" applyAlignment="1">
      <alignment horizontal="center" vertical="center" wrapText="1"/>
    </xf>
    <xf numFmtId="6" fontId="26" fillId="9" borderId="18" xfId="0" applyNumberFormat="1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49" fontId="17" fillId="0" borderId="6" xfId="0" applyNumberFormat="1" applyFont="1" applyFill="1" applyBorder="1" applyAlignment="1"/>
    <xf numFmtId="165" fontId="17" fillId="0" borderId="6" xfId="0" applyNumberFormat="1" applyFont="1" applyFill="1" applyBorder="1" applyAlignment="1"/>
    <xf numFmtId="44" fontId="17" fillId="0" borderId="11" xfId="1" applyFont="1" applyFill="1" applyBorder="1" applyAlignment="1"/>
    <xf numFmtId="0" fontId="17" fillId="0" borderId="11" xfId="0" applyFont="1" applyFill="1" applyBorder="1" applyAlignment="1"/>
    <xf numFmtId="0" fontId="16" fillId="0" borderId="11" xfId="0" applyFont="1" applyFill="1" applyBorder="1" applyAlignment="1"/>
    <xf numFmtId="165" fontId="16" fillId="7" borderId="8" xfId="0" applyNumberFormat="1" applyFont="1" applyFill="1" applyBorder="1" applyAlignment="1"/>
    <xf numFmtId="165" fontId="16" fillId="4" borderId="19" xfId="0" applyNumberFormat="1" applyFont="1" applyFill="1" applyBorder="1" applyAlignment="1"/>
    <xf numFmtId="49" fontId="17" fillId="17" borderId="6" xfId="0" applyNumberFormat="1" applyFont="1" applyFill="1" applyBorder="1" applyAlignment="1"/>
    <xf numFmtId="165" fontId="17" fillId="17" borderId="6" xfId="0" applyNumberFormat="1" applyFont="1" applyFill="1" applyBorder="1" applyAlignment="1"/>
    <xf numFmtId="165" fontId="16" fillId="17" borderId="6" xfId="0" applyNumberFormat="1" applyFont="1" applyFill="1" applyBorder="1" applyAlignment="1"/>
    <xf numFmtId="44" fontId="17" fillId="17" borderId="11" xfId="1" applyFont="1" applyFill="1" applyBorder="1" applyAlignment="1"/>
    <xf numFmtId="0" fontId="17" fillId="17" borderId="11" xfId="0" applyFont="1" applyFill="1" applyBorder="1" applyAlignment="1"/>
    <xf numFmtId="0" fontId="16" fillId="17" borderId="11" xfId="0" applyFont="1" applyFill="1" applyBorder="1" applyAlignment="1"/>
    <xf numFmtId="165" fontId="17" fillId="17" borderId="20" xfId="0" applyNumberFormat="1" applyFont="1" applyFill="1" applyBorder="1" applyAlignment="1"/>
    <xf numFmtId="44" fontId="16" fillId="17" borderId="11" xfId="1" applyFont="1" applyFill="1" applyBorder="1" applyAlignment="1"/>
    <xf numFmtId="0" fontId="16" fillId="0" borderId="5" xfId="0" applyFont="1" applyFill="1" applyBorder="1" applyAlignment="1"/>
    <xf numFmtId="165" fontId="16" fillId="0" borderId="11" xfId="0" applyNumberFormat="1" applyFont="1" applyFill="1" applyBorder="1" applyAlignment="1"/>
    <xf numFmtId="44" fontId="16" fillId="0" borderId="11" xfId="1" applyFont="1" applyFill="1" applyBorder="1" applyAlignment="1"/>
    <xf numFmtId="0" fontId="16" fillId="0" borderId="0" xfId="0" applyFont="1" applyFill="1" applyAlignment="1"/>
    <xf numFmtId="44" fontId="16" fillId="18" borderId="11" xfId="1" applyFont="1" applyFill="1" applyBorder="1" applyAlignment="1"/>
    <xf numFmtId="0" fontId="23" fillId="9" borderId="17" xfId="0" applyFont="1" applyFill="1" applyBorder="1" applyAlignment="1">
      <alignment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vertical="center" wrapText="1"/>
    </xf>
    <xf numFmtId="6" fontId="26" fillId="9" borderId="17" xfId="0" applyNumberFormat="1" applyFont="1" applyFill="1" applyBorder="1" applyAlignment="1">
      <alignment vertical="center" wrapText="1"/>
    </xf>
    <xf numFmtId="6" fontId="26" fillId="0" borderId="0" xfId="0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49" fontId="1" fillId="5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/>
    <xf numFmtId="0" fontId="0" fillId="0" borderId="11" xfId="0" applyNumberFormat="1" applyFont="1" applyBorder="1" applyAlignment="1"/>
    <xf numFmtId="164" fontId="0" fillId="6" borderId="11" xfId="0" applyNumberFormat="1" applyFont="1" applyFill="1" applyBorder="1" applyAlignment="1"/>
    <xf numFmtId="164" fontId="1" fillId="6" borderId="11" xfId="0" applyNumberFormat="1" applyFont="1" applyFill="1" applyBorder="1" applyAlignment="1">
      <alignment horizontal="right"/>
    </xf>
    <xf numFmtId="164" fontId="1" fillId="6" borderId="11" xfId="0" applyNumberFormat="1" applyFont="1" applyFill="1" applyBorder="1" applyAlignment="1"/>
    <xf numFmtId="169" fontId="0" fillId="6" borderId="11" xfId="0" applyNumberFormat="1" applyFont="1" applyFill="1" applyBorder="1" applyAlignment="1">
      <alignment horizontal="right"/>
    </xf>
    <xf numFmtId="169" fontId="0" fillId="0" borderId="11" xfId="0" applyNumberFormat="1" applyFont="1" applyBorder="1" applyAlignment="1"/>
    <xf numFmtId="168" fontId="0" fillId="6" borderId="11" xfId="0" applyNumberFormat="1" applyFont="1" applyFill="1" applyBorder="1" applyAlignment="1"/>
    <xf numFmtId="169" fontId="0" fillId="6" borderId="11" xfId="0" applyNumberFormat="1" applyFont="1" applyFill="1" applyBorder="1" applyAlignment="1"/>
    <xf numFmtId="49" fontId="13" fillId="0" borderId="11" xfId="0" applyNumberFormat="1" applyFont="1" applyBorder="1" applyAlignment="1"/>
    <xf numFmtId="169" fontId="14" fillId="6" borderId="11" xfId="0" applyNumberFormat="1" applyFont="1" applyFill="1" applyBorder="1" applyAlignment="1"/>
    <xf numFmtId="0" fontId="0" fillId="19" borderId="11" xfId="0" applyFont="1" applyFill="1" applyBorder="1" applyAlignment="1"/>
    <xf numFmtId="168" fontId="0" fillId="19" borderId="11" xfId="0" applyNumberFormat="1" applyFont="1" applyFill="1" applyBorder="1" applyAlignment="1"/>
    <xf numFmtId="168" fontId="1" fillId="19" borderId="11" xfId="0" applyNumberFormat="1" applyFont="1" applyFill="1" applyBorder="1" applyAlignment="1"/>
    <xf numFmtId="169" fontId="15" fillId="6" borderId="11" xfId="0" applyNumberFormat="1" applyFont="1" applyFill="1" applyBorder="1" applyAlignment="1"/>
    <xf numFmtId="169" fontId="1" fillId="6" borderId="11" xfId="0" applyNumberFormat="1" applyFont="1" applyFill="1" applyBorder="1" applyAlignment="1"/>
    <xf numFmtId="44" fontId="1" fillId="0" borderId="11" xfId="1" applyFont="1" applyBorder="1" applyAlignment="1">
      <alignment horizontal="right"/>
    </xf>
    <xf numFmtId="44" fontId="0" fillId="0" borderId="11" xfId="1" applyFont="1" applyBorder="1" applyAlignment="1">
      <alignment horizontal="right"/>
    </xf>
    <xf numFmtId="44" fontId="15" fillId="0" borderId="11" xfId="1" applyFont="1" applyBorder="1" applyAlignment="1"/>
    <xf numFmtId="44" fontId="20" fillId="0" borderId="11" xfId="1" applyFont="1" applyBorder="1" applyAlignment="1"/>
    <xf numFmtId="44" fontId="19" fillId="0" borderId="11" xfId="1" applyFont="1" applyFill="1" applyBorder="1" applyAlignment="1">
      <alignment horizontal="right"/>
    </xf>
    <xf numFmtId="168" fontId="19" fillId="6" borderId="11" xfId="0" applyNumberFormat="1" applyFont="1" applyFill="1" applyBorder="1" applyAlignment="1">
      <alignment horizontal="right"/>
    </xf>
    <xf numFmtId="44" fontId="19" fillId="0" borderId="11" xfId="1" applyFont="1" applyBorder="1" applyAlignment="1">
      <alignment horizontal="right"/>
    </xf>
    <xf numFmtId="169" fontId="19" fillId="6" borderId="11" xfId="0" applyNumberFormat="1" applyFont="1" applyFill="1" applyBorder="1" applyAlignment="1">
      <alignment horizontal="right"/>
    </xf>
    <xf numFmtId="168" fontId="19" fillId="6" borderId="11" xfId="0" applyNumberFormat="1" applyFont="1" applyFill="1" applyBorder="1" applyAlignment="1"/>
    <xf numFmtId="169" fontId="19" fillId="6" borderId="11" xfId="0" applyNumberFormat="1" applyFont="1" applyFill="1" applyBorder="1" applyAlignment="1"/>
    <xf numFmtId="49" fontId="19" fillId="0" borderId="11" xfId="0" applyNumberFormat="1" applyFont="1" applyBorder="1" applyAlignment="1"/>
    <xf numFmtId="44" fontId="0" fillId="0" borderId="11" xfId="1" applyFont="1" applyBorder="1" applyAlignment="1">
      <alignment horizontal="left"/>
    </xf>
    <xf numFmtId="0" fontId="20" fillId="0" borderId="11" xfId="0" applyNumberFormat="1" applyFont="1" applyBorder="1" applyAlignment="1">
      <alignment horizontal="left"/>
    </xf>
    <xf numFmtId="44" fontId="20" fillId="0" borderId="11" xfId="1" applyFont="1" applyBorder="1" applyAlignment="1">
      <alignment horizontal="left"/>
    </xf>
    <xf numFmtId="0" fontId="37" fillId="0" borderId="0" xfId="0" applyFont="1"/>
    <xf numFmtId="0" fontId="38" fillId="13" borderId="0" xfId="0" applyFont="1" applyFill="1"/>
    <xf numFmtId="0" fontId="38" fillId="13" borderId="0" xfId="0" applyFont="1" applyFill="1" applyAlignment="1">
      <alignment wrapText="1"/>
    </xf>
    <xf numFmtId="0" fontId="38" fillId="0" borderId="0" xfId="0" applyFont="1"/>
    <xf numFmtId="0" fontId="37" fillId="0" borderId="0" xfId="0" quotePrefix="1" applyFont="1"/>
    <xf numFmtId="0" fontId="38" fillId="15" borderId="21" xfId="0" applyFont="1" applyFill="1" applyBorder="1" applyAlignment="1">
      <alignment horizontal="left"/>
    </xf>
    <xf numFmtId="0" fontId="38" fillId="15" borderId="22" xfId="0" applyFont="1" applyFill="1" applyBorder="1"/>
    <xf numFmtId="0" fontId="37" fillId="15" borderId="22" xfId="0" applyFont="1" applyFill="1" applyBorder="1"/>
    <xf numFmtId="0" fontId="37" fillId="15" borderId="13" xfId="0" applyFont="1" applyFill="1" applyBorder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172" fontId="37" fillId="0" borderId="0" xfId="1" applyNumberFormat="1" applyFont="1"/>
    <xf numFmtId="9" fontId="37" fillId="0" borderId="0" xfId="4" applyFont="1"/>
    <xf numFmtId="0" fontId="37" fillId="0" borderId="0" xfId="1" applyNumberFormat="1" applyFont="1"/>
    <xf numFmtId="0" fontId="37" fillId="15" borderId="22" xfId="0" applyFont="1" applyFill="1" applyBorder="1" applyAlignment="1">
      <alignment horizontal="right"/>
    </xf>
    <xf numFmtId="172" fontId="37" fillId="15" borderId="22" xfId="1" applyNumberFormat="1" applyFont="1" applyFill="1" applyBorder="1"/>
    <xf numFmtId="9" fontId="37" fillId="15" borderId="22" xfId="4" applyFont="1" applyFill="1" applyBorder="1"/>
    <xf numFmtId="172" fontId="37" fillId="15" borderId="22" xfId="0" applyNumberFormat="1" applyFont="1" applyFill="1" applyBorder="1"/>
    <xf numFmtId="0" fontId="37" fillId="15" borderId="22" xfId="1" applyNumberFormat="1" applyFont="1" applyFill="1" applyBorder="1"/>
    <xf numFmtId="0" fontId="37" fillId="15" borderId="13" xfId="0" applyNumberFormat="1" applyFont="1" applyFill="1" applyBorder="1"/>
    <xf numFmtId="0" fontId="37" fillId="0" borderId="0" xfId="0" applyFont="1" applyFill="1"/>
    <xf numFmtId="2" fontId="38" fillId="15" borderId="21" xfId="0" applyNumberFormat="1" applyFont="1" applyFill="1" applyBorder="1" applyAlignment="1">
      <alignment horizontal="left"/>
    </xf>
    <xf numFmtId="0" fontId="39" fillId="0" borderId="0" xfId="0" applyFont="1"/>
    <xf numFmtId="172" fontId="37" fillId="0" borderId="0" xfId="0" applyNumberFormat="1" applyFont="1"/>
    <xf numFmtId="0" fontId="37" fillId="0" borderId="0" xfId="0" applyNumberFormat="1" applyFont="1"/>
    <xf numFmtId="0" fontId="40" fillId="0" borderId="0" xfId="0" applyFont="1"/>
    <xf numFmtId="172" fontId="40" fillId="0" borderId="0" xfId="0" applyNumberFormat="1" applyFont="1"/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right"/>
    </xf>
    <xf numFmtId="172" fontId="41" fillId="0" borderId="0" xfId="1" applyNumberFormat="1" applyFont="1"/>
    <xf numFmtId="9" fontId="41" fillId="0" borderId="0" xfId="4" applyFont="1"/>
    <xf numFmtId="0" fontId="41" fillId="0" borderId="0" xfId="0" quotePrefix="1" applyFont="1"/>
    <xf numFmtId="0" fontId="41" fillId="0" borderId="0" xfId="1" applyNumberFormat="1" applyFont="1"/>
    <xf numFmtId="0" fontId="41" fillId="0" borderId="0" xfId="0" applyNumberFormat="1" applyFont="1"/>
    <xf numFmtId="44" fontId="16" fillId="2" borderId="6" xfId="1" applyFont="1" applyFill="1" applyBorder="1" applyAlignment="1"/>
    <xf numFmtId="44" fontId="16" fillId="6" borderId="8" xfId="1" applyFont="1" applyFill="1" applyBorder="1" applyAlignment="1"/>
    <xf numFmtId="49" fontId="18" fillId="0" borderId="11" xfId="0" applyNumberFormat="1" applyFont="1" applyBorder="1" applyAlignment="1"/>
    <xf numFmtId="49" fontId="1" fillId="0" borderId="11" xfId="0" applyNumberFormat="1" applyFont="1" applyFill="1" applyBorder="1" applyAlignment="1"/>
    <xf numFmtId="44" fontId="19" fillId="0" borderId="11" xfId="1" applyFont="1" applyFill="1" applyBorder="1" applyAlignment="1"/>
    <xf numFmtId="168" fontId="19" fillId="0" borderId="11" xfId="0" applyNumberFormat="1" applyFont="1" applyFill="1" applyBorder="1" applyAlignment="1"/>
    <xf numFmtId="49" fontId="0" fillId="0" borderId="11" xfId="0" applyNumberFormat="1" applyFont="1" applyFill="1" applyBorder="1" applyAlignment="1"/>
    <xf numFmtId="44" fontId="0" fillId="0" borderId="11" xfId="1" applyFont="1" applyFill="1" applyBorder="1" applyAlignment="1"/>
    <xf numFmtId="168" fontId="0" fillId="0" borderId="11" xfId="0" applyNumberFormat="1" applyFont="1" applyFill="1" applyBorder="1" applyAlignment="1"/>
    <xf numFmtId="49" fontId="1" fillId="0" borderId="11" xfId="0" applyNumberFormat="1" applyFont="1" applyFill="1" applyBorder="1" applyAlignment="1">
      <alignment horizontal="center" wrapText="1"/>
    </xf>
    <xf numFmtId="169" fontId="0" fillId="0" borderId="24" xfId="0" applyNumberFormat="1" applyFont="1" applyBorder="1" applyAlignment="1"/>
    <xf numFmtId="169" fontId="0" fillId="6" borderId="24" xfId="0" applyNumberFormat="1" applyFont="1" applyFill="1" applyBorder="1" applyAlignment="1"/>
    <xf numFmtId="44" fontId="0" fillId="0" borderId="24" xfId="1" applyFont="1" applyBorder="1" applyAlignment="1"/>
    <xf numFmtId="0" fontId="1" fillId="0" borderId="0" xfId="0" applyFont="1" applyBorder="1" applyAlignment="1"/>
    <xf numFmtId="169" fontId="0" fillId="0" borderId="0" xfId="0" applyNumberFormat="1" applyFont="1" applyBorder="1" applyAlignment="1"/>
    <xf numFmtId="169" fontId="0" fillId="6" borderId="0" xfId="0" applyNumberFormat="1" applyFont="1" applyFill="1" applyBorder="1" applyAlignment="1"/>
    <xf numFmtId="44" fontId="0" fillId="0" borderId="0" xfId="1" applyFont="1" applyBorder="1" applyAlignment="1"/>
    <xf numFmtId="49" fontId="1" fillId="0" borderId="24" xfId="0" applyNumberFormat="1" applyFont="1" applyBorder="1" applyAlignment="1"/>
    <xf numFmtId="49" fontId="0" fillId="5" borderId="0" xfId="0" applyNumberFormat="1" applyFont="1" applyFill="1" applyBorder="1" applyAlignment="1"/>
    <xf numFmtId="49" fontId="2" fillId="5" borderId="0" xfId="0" applyNumberFormat="1" applyFont="1" applyFill="1" applyBorder="1" applyAlignment="1"/>
    <xf numFmtId="0" fontId="0" fillId="5" borderId="0" xfId="0" applyFont="1" applyFill="1" applyBorder="1" applyAlignment="1"/>
    <xf numFmtId="0" fontId="0" fillId="0" borderId="0" xfId="0" applyFont="1" applyBorder="1" applyAlignment="1"/>
    <xf numFmtId="0" fontId="0" fillId="5" borderId="0" xfId="0" applyNumberFormat="1" applyFont="1" applyFill="1" applyBorder="1" applyAlignment="1"/>
    <xf numFmtId="49" fontId="3" fillId="5" borderId="0" xfId="0" applyNumberFormat="1" applyFont="1" applyFill="1" applyBorder="1" applyAlignment="1"/>
    <xf numFmtId="0" fontId="34" fillId="0" borderId="0" xfId="3" applyFont="1" applyBorder="1"/>
    <xf numFmtId="49" fontId="18" fillId="5" borderId="0" xfId="0" applyNumberFormat="1" applyFont="1" applyFill="1" applyBorder="1" applyAlignment="1"/>
    <xf numFmtId="49" fontId="0" fillId="0" borderId="0" xfId="0" applyNumberFormat="1" applyFont="1" applyBorder="1" applyAlignment="1"/>
    <xf numFmtId="0" fontId="31" fillId="0" borderId="0" xfId="0" applyFont="1" applyFill="1" applyBorder="1"/>
    <xf numFmtId="0" fontId="28" fillId="0" borderId="0" xfId="3" applyFont="1"/>
    <xf numFmtId="171" fontId="28" fillId="0" borderId="0" xfId="2" applyNumberFormat="1" applyFont="1" applyFill="1" applyBorder="1" applyAlignment="1">
      <alignment horizontal="left"/>
    </xf>
    <xf numFmtId="171" fontId="31" fillId="0" borderId="0" xfId="0" applyNumberFormat="1" applyFont="1" applyFill="1" applyBorder="1" applyAlignment="1">
      <alignment horizontal="left"/>
    </xf>
    <xf numFmtId="0" fontId="16" fillId="15" borderId="11" xfId="0" applyFont="1" applyFill="1" applyBorder="1" applyAlignment="1">
      <alignment wrapText="1"/>
    </xf>
    <xf numFmtId="49" fontId="0" fillId="0" borderId="11" xfId="0" applyNumberFormat="1" applyFont="1" applyBorder="1" applyAlignment="1">
      <alignment horizontal="left"/>
    </xf>
    <xf numFmtId="49" fontId="18" fillId="0" borderId="11" xfId="0" applyNumberFormat="1" applyFont="1" applyBorder="1" applyAlignment="1">
      <alignment horizontal="left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73" fontId="16" fillId="17" borderId="6" xfId="0" applyNumberFormat="1" applyFont="1" applyFill="1" applyBorder="1" applyAlignment="1"/>
    <xf numFmtId="0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43" fillId="20" borderId="33" xfId="0" applyNumberFormat="1" applyFont="1" applyFill="1" applyBorder="1" applyAlignment="1">
      <alignment vertical="top" wrapText="1"/>
    </xf>
    <xf numFmtId="0" fontId="43" fillId="20" borderId="33" xfId="0" applyFont="1" applyFill="1" applyBorder="1" applyAlignment="1">
      <alignment vertical="top" wrapText="1"/>
    </xf>
    <xf numFmtId="0" fontId="44" fillId="20" borderId="33" xfId="0" applyFont="1" applyFill="1" applyBorder="1" applyAlignment="1">
      <alignment vertical="top" wrapText="1"/>
    </xf>
    <xf numFmtId="0" fontId="43" fillId="20" borderId="33" xfId="0" applyNumberFormat="1" applyFont="1" applyFill="1" applyBorder="1" applyAlignment="1">
      <alignment vertical="top" wrapText="1"/>
    </xf>
    <xf numFmtId="49" fontId="45" fillId="20" borderId="33" xfId="0" applyNumberFormat="1" applyFont="1" applyFill="1" applyBorder="1" applyAlignment="1">
      <alignment vertical="top" wrapText="1"/>
    </xf>
    <xf numFmtId="49" fontId="46" fillId="20" borderId="33" xfId="0" applyNumberFormat="1" applyFont="1" applyFill="1" applyBorder="1"/>
    <xf numFmtId="168" fontId="44" fillId="20" borderId="33" xfId="0" applyNumberFormat="1" applyFont="1" applyFill="1" applyBorder="1" applyAlignment="1">
      <alignment vertical="top" wrapText="1"/>
    </xf>
    <xf numFmtId="0" fontId="44" fillId="20" borderId="33" xfId="0" applyNumberFormat="1" applyFont="1" applyFill="1" applyBorder="1" applyAlignment="1">
      <alignment vertical="top" wrapText="1"/>
    </xf>
    <xf numFmtId="49" fontId="46" fillId="20" borderId="33" xfId="0" applyNumberFormat="1" applyFont="1" applyFill="1" applyBorder="1" applyAlignment="1">
      <alignment vertical="top" wrapText="1"/>
    </xf>
    <xf numFmtId="166" fontId="44" fillId="20" borderId="33" xfId="0" applyNumberFormat="1" applyFont="1" applyFill="1" applyBorder="1" applyAlignment="1">
      <alignment vertical="top" wrapText="1"/>
    </xf>
    <xf numFmtId="3" fontId="44" fillId="20" borderId="33" xfId="0" applyNumberFormat="1" applyFont="1" applyFill="1" applyBorder="1" applyAlignment="1">
      <alignment vertical="top" wrapText="1"/>
    </xf>
    <xf numFmtId="0" fontId="45" fillId="20" borderId="33" xfId="0" applyFont="1" applyFill="1" applyBorder="1" applyAlignment="1">
      <alignment vertical="top" wrapText="1"/>
    </xf>
    <xf numFmtId="168" fontId="43" fillId="20" borderId="33" xfId="0" applyNumberFormat="1" applyFont="1" applyFill="1" applyBorder="1" applyAlignment="1">
      <alignment vertical="top" wrapText="1"/>
    </xf>
    <xf numFmtId="3" fontId="43" fillId="20" borderId="33" xfId="0" applyNumberFormat="1" applyFont="1" applyFill="1" applyBorder="1" applyAlignment="1">
      <alignment vertical="top" wrapText="1"/>
    </xf>
    <xf numFmtId="49" fontId="44" fillId="20" borderId="33" xfId="0" applyNumberFormat="1" applyFont="1" applyFill="1" applyBorder="1" applyAlignment="1">
      <alignment vertical="top" wrapText="1"/>
    </xf>
    <xf numFmtId="44" fontId="16" fillId="15" borderId="27" xfId="1" applyFont="1" applyFill="1" applyBorder="1" applyAlignment="1"/>
    <xf numFmtId="49" fontId="16" fillId="6" borderId="11" xfId="0" applyNumberFormat="1" applyFont="1" applyFill="1" applyBorder="1" applyAlignment="1"/>
    <xf numFmtId="0" fontId="16" fillId="6" borderId="11" xfId="0" applyFont="1" applyFill="1" applyBorder="1" applyAlignment="1"/>
    <xf numFmtId="49" fontId="16" fillId="13" borderId="11" xfId="0" applyNumberFormat="1" applyFont="1" applyFill="1" applyBorder="1" applyAlignment="1"/>
    <xf numFmtId="0" fontId="16" fillId="2" borderId="11" xfId="0" applyFont="1" applyFill="1" applyBorder="1" applyAlignment="1"/>
    <xf numFmtId="49" fontId="16" fillId="2" borderId="11" xfId="0" applyNumberFormat="1" applyFont="1" applyFill="1" applyBorder="1" applyAlignment="1"/>
    <xf numFmtId="49" fontId="16" fillId="2" borderId="11" xfId="0" applyNumberFormat="1" applyFont="1" applyFill="1" applyBorder="1" applyAlignment="1">
      <alignment wrapText="1"/>
    </xf>
    <xf numFmtId="0" fontId="16" fillId="4" borderId="11" xfId="0" applyFont="1" applyFill="1" applyBorder="1" applyAlignment="1"/>
    <xf numFmtId="49" fontId="16" fillId="4" borderId="11" xfId="0" applyNumberFormat="1" applyFont="1" applyFill="1" applyBorder="1" applyAlignment="1"/>
    <xf numFmtId="0" fontId="17" fillId="4" borderId="11" xfId="0" applyFont="1" applyFill="1" applyBorder="1" applyAlignment="1"/>
    <xf numFmtId="0" fontId="16" fillId="3" borderId="11" xfId="0" applyFont="1" applyFill="1" applyBorder="1" applyAlignment="1"/>
    <xf numFmtId="49" fontId="16" fillId="3" borderId="11" xfId="0" applyNumberFormat="1" applyFont="1" applyFill="1" applyBorder="1" applyAlignment="1"/>
    <xf numFmtId="49" fontId="16" fillId="12" borderId="11" xfId="0" applyNumberFormat="1" applyFont="1" applyFill="1" applyBorder="1" applyAlignment="1">
      <alignment wrapText="1"/>
    </xf>
    <xf numFmtId="49" fontId="16" fillId="12" borderId="11" xfId="0" applyNumberFormat="1" applyFont="1" applyFill="1" applyBorder="1" applyAlignment="1"/>
    <xf numFmtId="49" fontId="16" fillId="0" borderId="11" xfId="0" applyNumberFormat="1" applyFont="1" applyBorder="1" applyAlignment="1"/>
    <xf numFmtId="165" fontId="16" fillId="0" borderId="8" xfId="0" applyNumberFormat="1" applyFont="1" applyFill="1" applyBorder="1" applyAlignment="1"/>
    <xf numFmtId="165" fontId="16" fillId="13" borderId="8" xfId="0" applyNumberFormat="1" applyFont="1" applyFill="1" applyBorder="1" applyAlignment="1"/>
    <xf numFmtId="165" fontId="16" fillId="13" borderId="8" xfId="0" applyNumberFormat="1" applyFont="1" applyFill="1" applyBorder="1" applyAlignment="1">
      <alignment wrapText="1"/>
    </xf>
    <xf numFmtId="165" fontId="17" fillId="13" borderId="8" xfId="0" applyNumberFormat="1" applyFont="1" applyFill="1" applyBorder="1" applyAlignment="1"/>
    <xf numFmtId="165" fontId="16" fillId="2" borderId="8" xfId="0" applyNumberFormat="1" applyFont="1" applyFill="1" applyBorder="1" applyAlignment="1"/>
    <xf numFmtId="44" fontId="16" fillId="2" borderId="8" xfId="1" applyFont="1" applyFill="1" applyBorder="1" applyAlignment="1"/>
    <xf numFmtId="165" fontId="17" fillId="2" borderId="8" xfId="0" applyNumberFormat="1" applyFont="1" applyFill="1" applyBorder="1" applyAlignment="1"/>
    <xf numFmtId="165" fontId="17" fillId="0" borderId="8" xfId="0" applyNumberFormat="1" applyFont="1" applyFill="1" applyBorder="1" applyAlignment="1"/>
    <xf numFmtId="165" fontId="17" fillId="17" borderId="8" xfId="0" applyNumberFormat="1" applyFont="1" applyFill="1" applyBorder="1" applyAlignment="1"/>
    <xf numFmtId="165" fontId="17" fillId="17" borderId="34" xfId="0" applyNumberFormat="1" applyFont="1" applyFill="1" applyBorder="1" applyAlignment="1"/>
    <xf numFmtId="165" fontId="16" fillId="17" borderId="8" xfId="0" applyNumberFormat="1" applyFont="1" applyFill="1" applyBorder="1" applyAlignment="1"/>
    <xf numFmtId="0" fontId="16" fillId="17" borderId="25" xfId="0" applyFont="1" applyFill="1" applyBorder="1" applyAlignment="1"/>
    <xf numFmtId="44" fontId="17" fillId="17" borderId="25" xfId="1" applyFont="1" applyFill="1" applyBorder="1" applyAlignment="1"/>
    <xf numFmtId="165" fontId="16" fillId="0" borderId="35" xfId="0" applyNumberFormat="1" applyFont="1" applyFill="1" applyBorder="1" applyAlignment="1"/>
    <xf numFmtId="165" fontId="16" fillId="4" borderId="36" xfId="0" applyNumberFormat="1" applyFont="1" applyFill="1" applyBorder="1" applyAlignment="1"/>
    <xf numFmtId="165" fontId="16" fillId="4" borderId="8" xfId="0" applyNumberFormat="1" applyFont="1" applyFill="1" applyBorder="1" applyAlignment="1"/>
    <xf numFmtId="165" fontId="16" fillId="10" borderId="8" xfId="0" applyNumberFormat="1" applyFont="1" applyFill="1" applyBorder="1" applyAlignment="1"/>
    <xf numFmtId="165" fontId="17" fillId="4" borderId="8" xfId="0" applyNumberFormat="1" applyFont="1" applyFill="1" applyBorder="1" applyAlignment="1"/>
    <xf numFmtId="165" fontId="16" fillId="5" borderId="8" xfId="0" applyNumberFormat="1" applyFont="1" applyFill="1" applyBorder="1" applyAlignment="1"/>
    <xf numFmtId="165" fontId="16" fillId="3" borderId="8" xfId="0" applyNumberFormat="1" applyFont="1" applyFill="1" applyBorder="1" applyAlignment="1"/>
    <xf numFmtId="165" fontId="17" fillId="3" borderId="8" xfId="0" applyNumberFormat="1" applyFont="1" applyFill="1" applyBorder="1" applyAlignment="1"/>
    <xf numFmtId="165" fontId="16" fillId="17" borderId="11" xfId="0" applyNumberFormat="1" applyFont="1" applyFill="1" applyBorder="1" applyAlignment="1"/>
    <xf numFmtId="173" fontId="16" fillId="17" borderId="11" xfId="0" applyNumberFormat="1" applyFont="1" applyFill="1" applyBorder="1" applyAlignment="1"/>
    <xf numFmtId="165" fontId="17" fillId="17" borderId="11" xfId="0" applyNumberFormat="1" applyFont="1" applyFill="1" applyBorder="1" applyAlignment="1"/>
    <xf numFmtId="165" fontId="16" fillId="12" borderId="8" xfId="0" applyNumberFormat="1" applyFont="1" applyFill="1" applyBorder="1" applyAlignment="1"/>
    <xf numFmtId="165" fontId="16" fillId="12" borderId="8" xfId="0" applyNumberFormat="1" applyFont="1" applyFill="1" applyBorder="1" applyAlignment="1">
      <alignment wrapText="1"/>
    </xf>
    <xf numFmtId="165" fontId="17" fillId="12" borderId="8" xfId="0" applyNumberFormat="1" applyFont="1" applyFill="1" applyBorder="1" applyAlignment="1"/>
    <xf numFmtId="0" fontId="16" fillId="12" borderId="37" xfId="0" applyFont="1" applyFill="1" applyBorder="1" applyAlignment="1"/>
    <xf numFmtId="165" fontId="16" fillId="6" borderId="8" xfId="0" applyNumberFormat="1" applyFont="1" applyFill="1" applyBorder="1" applyAlignment="1"/>
    <xf numFmtId="0" fontId="16" fillId="12" borderId="26" xfId="0" applyFont="1" applyFill="1" applyBorder="1" applyAlignment="1">
      <alignment wrapText="1"/>
    </xf>
    <xf numFmtId="0" fontId="16" fillId="12" borderId="27" xfId="0" applyFont="1" applyFill="1" applyBorder="1" applyAlignment="1">
      <alignment wrapText="1"/>
    </xf>
    <xf numFmtId="49" fontId="16" fillId="6" borderId="6" xfId="0" applyNumberFormat="1" applyFont="1" applyFill="1" applyBorder="1" applyAlignment="1">
      <alignment horizontal="left" indent="1"/>
    </xf>
    <xf numFmtId="49" fontId="16" fillId="13" borderId="6" xfId="0" applyNumberFormat="1" applyFont="1" applyFill="1" applyBorder="1" applyAlignment="1">
      <alignment horizontal="left" indent="1"/>
    </xf>
    <xf numFmtId="49" fontId="17" fillId="13" borderId="6" xfId="0" applyNumberFormat="1" applyFont="1" applyFill="1" applyBorder="1" applyAlignment="1">
      <alignment horizontal="right"/>
    </xf>
    <xf numFmtId="49" fontId="17" fillId="5" borderId="3" xfId="0" applyNumberFormat="1" applyFont="1" applyFill="1" applyBorder="1" applyAlignment="1">
      <alignment horizontal="center"/>
    </xf>
    <xf numFmtId="44" fontId="17" fillId="5" borderId="9" xfId="1" applyFont="1" applyFill="1" applyBorder="1" applyAlignment="1">
      <alignment horizontal="center"/>
    </xf>
    <xf numFmtId="165" fontId="48" fillId="6" borderId="23" xfId="0" applyNumberFormat="1" applyFont="1" applyFill="1" applyBorder="1" applyAlignment="1"/>
    <xf numFmtId="0" fontId="50" fillId="17" borderId="25" xfId="0" applyFont="1" applyFill="1" applyBorder="1" applyAlignment="1"/>
    <xf numFmtId="44" fontId="49" fillId="17" borderId="25" xfId="1" applyFont="1" applyFill="1" applyBorder="1" applyAlignment="1"/>
    <xf numFmtId="0" fontId="50" fillId="0" borderId="0" xfId="0" applyFont="1" applyAlignment="1"/>
    <xf numFmtId="49" fontId="49" fillId="5" borderId="3" xfId="0" applyNumberFormat="1" applyFont="1" applyFill="1" applyBorder="1" applyAlignment="1">
      <alignment horizontal="center"/>
    </xf>
    <xf numFmtId="165" fontId="50" fillId="6" borderId="8" xfId="0" applyNumberFormat="1" applyFont="1" applyFill="1" applyBorder="1" applyAlignment="1"/>
    <xf numFmtId="44" fontId="50" fillId="6" borderId="8" xfId="1" applyFont="1" applyFill="1" applyBorder="1" applyAlignment="1"/>
    <xf numFmtId="165" fontId="50" fillId="0" borderId="8" xfId="0" applyNumberFormat="1" applyFont="1" applyFill="1" applyBorder="1" applyAlignment="1"/>
    <xf numFmtId="165" fontId="50" fillId="2" borderId="8" xfId="0" applyNumberFormat="1" applyFont="1" applyFill="1" applyBorder="1" applyAlignment="1"/>
    <xf numFmtId="165" fontId="49" fillId="0" borderId="8" xfId="0" applyNumberFormat="1" applyFont="1" applyFill="1" applyBorder="1" applyAlignment="1"/>
    <xf numFmtId="165" fontId="49" fillId="17" borderId="8" xfId="0" applyNumberFormat="1" applyFont="1" applyFill="1" applyBorder="1" applyAlignment="1"/>
    <xf numFmtId="165" fontId="49" fillId="17" borderId="34" xfId="0" applyNumberFormat="1" applyFont="1" applyFill="1" applyBorder="1" applyAlignment="1"/>
    <xf numFmtId="165" fontId="50" fillId="17" borderId="8" xfId="0" applyNumberFormat="1" applyFont="1" applyFill="1" applyBorder="1" applyAlignment="1"/>
    <xf numFmtId="165" fontId="50" fillId="0" borderId="35" xfId="0" applyNumberFormat="1" applyFont="1" applyFill="1" applyBorder="1" applyAlignment="1"/>
    <xf numFmtId="165" fontId="50" fillId="4" borderId="36" xfId="0" applyNumberFormat="1" applyFont="1" applyFill="1" applyBorder="1" applyAlignment="1"/>
    <xf numFmtId="165" fontId="50" fillId="5" borderId="8" xfId="0" applyNumberFormat="1" applyFont="1" applyFill="1" applyBorder="1" applyAlignment="1"/>
    <xf numFmtId="165" fontId="50" fillId="3" borderId="8" xfId="0" applyNumberFormat="1" applyFont="1" applyFill="1" applyBorder="1" applyAlignment="1"/>
    <xf numFmtId="165" fontId="50" fillId="12" borderId="6" xfId="0" applyNumberFormat="1" applyFont="1" applyFill="1" applyBorder="1" applyAlignment="1"/>
    <xf numFmtId="165" fontId="50" fillId="12" borderId="8" xfId="0" applyNumberFormat="1" applyFont="1" applyFill="1" applyBorder="1" applyAlignment="1"/>
    <xf numFmtId="165" fontId="50" fillId="12" borderId="8" xfId="0" applyNumberFormat="1" applyFont="1" applyFill="1" applyBorder="1" applyAlignment="1">
      <alignment wrapText="1"/>
    </xf>
    <xf numFmtId="165" fontId="49" fillId="12" borderId="8" xfId="0" applyNumberFormat="1" applyFont="1" applyFill="1" applyBorder="1" applyAlignment="1"/>
    <xf numFmtId="44" fontId="48" fillId="13" borderId="11" xfId="1" applyFont="1" applyFill="1" applyBorder="1" applyAlignment="1"/>
    <xf numFmtId="44" fontId="48" fillId="13" borderId="27" xfId="1" applyFont="1" applyFill="1" applyBorder="1" applyAlignment="1"/>
    <xf numFmtId="0" fontId="48" fillId="13" borderId="11" xfId="0" applyFont="1" applyFill="1" applyBorder="1" applyAlignment="1"/>
    <xf numFmtId="49" fontId="16" fillId="2" borderId="6" xfId="0" applyNumberFormat="1" applyFont="1" applyFill="1" applyBorder="1" applyAlignment="1">
      <alignment horizontal="left" wrapText="1" indent="1"/>
    </xf>
    <xf numFmtId="49" fontId="16" fillId="2" borderId="6" xfId="0" applyNumberFormat="1" applyFont="1" applyFill="1" applyBorder="1" applyAlignment="1">
      <alignment horizontal="left" indent="1"/>
    </xf>
    <xf numFmtId="49" fontId="17" fillId="2" borderId="6" xfId="0" applyNumberFormat="1" applyFont="1" applyFill="1" applyBorder="1" applyAlignment="1">
      <alignment horizontal="right"/>
    </xf>
    <xf numFmtId="49" fontId="16" fillId="17" borderId="6" xfId="0" applyNumberFormat="1" applyFont="1" applyFill="1" applyBorder="1" applyAlignment="1">
      <alignment horizontal="left" indent="1"/>
    </xf>
    <xf numFmtId="49" fontId="16" fillId="17" borderId="6" xfId="0" applyNumberFormat="1" applyFont="1" applyFill="1" applyBorder="1" applyAlignment="1">
      <alignment horizontal="left" wrapText="1" indent="1"/>
    </xf>
    <xf numFmtId="165" fontId="17" fillId="17" borderId="6" xfId="0" applyNumberFormat="1" applyFont="1" applyFill="1" applyBorder="1" applyAlignment="1">
      <alignment horizontal="right" wrapText="1"/>
    </xf>
    <xf numFmtId="44" fontId="16" fillId="17" borderId="11" xfId="0" applyNumberFormat="1" applyFont="1" applyFill="1" applyBorder="1" applyAlignment="1"/>
    <xf numFmtId="49" fontId="16" fillId="4" borderId="6" xfId="0" applyNumberFormat="1" applyFont="1" applyFill="1" applyBorder="1" applyAlignment="1">
      <alignment horizontal="left" indent="1"/>
    </xf>
    <xf numFmtId="49" fontId="16" fillId="10" borderId="6" xfId="0" applyNumberFormat="1" applyFont="1" applyFill="1" applyBorder="1" applyAlignment="1">
      <alignment horizontal="left" indent="1"/>
    </xf>
    <xf numFmtId="49" fontId="17" fillId="4" borderId="6" xfId="0" applyNumberFormat="1" applyFont="1" applyFill="1" applyBorder="1" applyAlignment="1">
      <alignment horizontal="right"/>
    </xf>
    <xf numFmtId="0" fontId="48" fillId="10" borderId="11" xfId="0" applyFont="1" applyFill="1" applyBorder="1" applyAlignment="1"/>
    <xf numFmtId="49" fontId="16" fillId="3" borderId="6" xfId="0" applyNumberFormat="1" applyFont="1" applyFill="1" applyBorder="1" applyAlignment="1">
      <alignment horizontal="left" indent="1"/>
    </xf>
    <xf numFmtId="49" fontId="16" fillId="3" borderId="6" xfId="0" applyNumberFormat="1" applyFont="1" applyFill="1" applyBorder="1" applyAlignment="1">
      <alignment horizontal="left" wrapText="1" indent="1"/>
    </xf>
    <xf numFmtId="44" fontId="16" fillId="21" borderId="27" xfId="1" applyFont="1" applyFill="1" applyBorder="1" applyAlignment="1"/>
    <xf numFmtId="165" fontId="17" fillId="5" borderId="20" xfId="0" applyNumberFormat="1" applyFont="1" applyFill="1" applyBorder="1" applyAlignment="1"/>
    <xf numFmtId="165" fontId="17" fillId="7" borderId="20" xfId="0" applyNumberFormat="1" applyFont="1" applyFill="1" applyBorder="1" applyAlignment="1"/>
    <xf numFmtId="165" fontId="16" fillId="5" borderId="20" xfId="0" applyNumberFormat="1" applyFont="1" applyFill="1" applyBorder="1" applyAlignment="1"/>
    <xf numFmtId="165" fontId="16" fillId="7" borderId="20" xfId="0" applyNumberFormat="1" applyFont="1" applyFill="1" applyBorder="1" applyAlignment="1"/>
    <xf numFmtId="165" fontId="16" fillId="5" borderId="34" xfId="0" applyNumberFormat="1" applyFont="1" applyFill="1" applyBorder="1" applyAlignment="1"/>
    <xf numFmtId="165" fontId="50" fillId="5" borderId="34" xfId="0" applyNumberFormat="1" applyFont="1" applyFill="1" applyBorder="1" applyAlignment="1"/>
    <xf numFmtId="0" fontId="16" fillId="0" borderId="24" xfId="0" applyFont="1" applyBorder="1" applyAlignment="1"/>
    <xf numFmtId="44" fontId="16" fillId="0" borderId="24" xfId="1" applyFont="1" applyBorder="1" applyAlignment="1"/>
    <xf numFmtId="165" fontId="17" fillId="5" borderId="19" xfId="0" applyNumberFormat="1" applyFont="1" applyFill="1" applyBorder="1" applyAlignment="1"/>
    <xf numFmtId="165" fontId="17" fillId="7" borderId="19" xfId="0" applyNumberFormat="1" applyFont="1" applyFill="1" applyBorder="1" applyAlignment="1"/>
    <xf numFmtId="165" fontId="16" fillId="5" borderId="19" xfId="0" applyNumberFormat="1" applyFont="1" applyFill="1" applyBorder="1" applyAlignment="1"/>
    <xf numFmtId="165" fontId="16" fillId="7" borderId="19" xfId="0" applyNumberFormat="1" applyFont="1" applyFill="1" applyBorder="1" applyAlignment="1"/>
    <xf numFmtId="0" fontId="16" fillId="5" borderId="19" xfId="0" applyFont="1" applyFill="1" applyBorder="1" applyAlignment="1"/>
    <xf numFmtId="165" fontId="16" fillId="5" borderId="36" xfId="0" applyNumberFormat="1" applyFont="1" applyFill="1" applyBorder="1" applyAlignment="1"/>
    <xf numFmtId="165" fontId="50" fillId="5" borderId="36" xfId="0" applyNumberFormat="1" applyFont="1" applyFill="1" applyBorder="1" applyAlignment="1"/>
    <xf numFmtId="0" fontId="16" fillId="0" borderId="40" xfId="0" applyFont="1" applyBorder="1" applyAlignment="1"/>
    <xf numFmtId="44" fontId="16" fillId="0" borderId="40" xfId="1" applyFont="1" applyBorder="1" applyAlignment="1"/>
    <xf numFmtId="165" fontId="16" fillId="6" borderId="20" xfId="0" applyNumberFormat="1" applyFont="1" applyFill="1" applyBorder="1" applyAlignment="1"/>
    <xf numFmtId="44" fontId="16" fillId="6" borderId="34" xfId="1" applyFont="1" applyFill="1" applyBorder="1" applyAlignment="1"/>
    <xf numFmtId="44" fontId="50" fillId="6" borderId="34" xfId="1" applyFont="1" applyFill="1" applyBorder="1" applyAlignment="1"/>
    <xf numFmtId="0" fontId="16" fillId="6" borderId="24" xfId="0" applyFont="1" applyFill="1" applyBorder="1" applyAlignment="1"/>
    <xf numFmtId="44" fontId="16" fillId="15" borderId="39" xfId="1" applyFont="1" applyFill="1" applyBorder="1" applyAlignment="1"/>
    <xf numFmtId="44" fontId="16" fillId="15" borderId="24" xfId="1" applyFont="1" applyFill="1" applyBorder="1" applyAlignment="1"/>
    <xf numFmtId="0" fontId="16" fillId="15" borderId="24" xfId="0" applyFont="1" applyFill="1" applyBorder="1" applyAlignment="1"/>
    <xf numFmtId="165" fontId="16" fillId="0" borderId="36" xfId="0" applyNumberFormat="1" applyFont="1" applyFill="1" applyBorder="1" applyAlignment="1"/>
    <xf numFmtId="165" fontId="50" fillId="0" borderId="36" xfId="0" applyNumberFormat="1" applyFont="1" applyFill="1" applyBorder="1" applyAlignment="1"/>
    <xf numFmtId="0" fontId="16" fillId="5" borderId="38" xfId="0" applyFont="1" applyFill="1" applyBorder="1" applyAlignment="1">
      <alignment vertical="center"/>
    </xf>
    <xf numFmtId="49" fontId="1" fillId="6" borderId="41" xfId="0" applyNumberFormat="1" applyFont="1" applyFill="1" applyBorder="1" applyAlignment="1">
      <alignment horizontal="right" vertical="center"/>
    </xf>
    <xf numFmtId="165" fontId="1" fillId="7" borderId="42" xfId="0" applyNumberFormat="1" applyFont="1" applyFill="1" applyBorder="1" applyAlignment="1">
      <alignment vertical="center"/>
    </xf>
    <xf numFmtId="165" fontId="1" fillId="6" borderId="42" xfId="0" applyNumberFormat="1" applyFont="1" applyFill="1" applyBorder="1" applyAlignment="1">
      <alignment vertical="center"/>
    </xf>
    <xf numFmtId="165" fontId="18" fillId="7" borderId="42" xfId="0" applyNumberFormat="1" applyFont="1" applyFill="1" applyBorder="1" applyAlignment="1">
      <alignment vertical="center"/>
    </xf>
    <xf numFmtId="165" fontId="18" fillId="6" borderId="42" xfId="0" applyNumberFormat="1" applyFont="1" applyFill="1" applyBorder="1" applyAlignment="1">
      <alignment vertical="center"/>
    </xf>
    <xf numFmtId="44" fontId="1" fillId="6" borderId="43" xfId="1" applyFont="1" applyFill="1" applyBorder="1" applyAlignment="1">
      <alignment vertical="center"/>
    </xf>
    <xf numFmtId="44" fontId="18" fillId="6" borderId="43" xfId="1" applyFont="1" applyFill="1" applyBorder="1" applyAlignment="1">
      <alignment vertical="center"/>
    </xf>
    <xf numFmtId="0" fontId="18" fillId="6" borderId="44" xfId="0" applyFont="1" applyFill="1" applyBorder="1" applyAlignment="1">
      <alignment vertical="center"/>
    </xf>
    <xf numFmtId="44" fontId="1" fillId="15" borderId="44" xfId="1" applyFont="1" applyFill="1" applyBorder="1" applyAlignment="1">
      <alignment vertical="center"/>
    </xf>
    <xf numFmtId="0" fontId="1" fillId="15" borderId="44" xfId="0" applyFont="1" applyFill="1" applyBorder="1" applyAlignment="1">
      <alignment vertical="center"/>
    </xf>
    <xf numFmtId="44" fontId="17" fillId="15" borderId="11" xfId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5" borderId="38" xfId="0" applyFont="1" applyFill="1" applyBorder="1" applyAlignment="1">
      <alignment vertical="center"/>
    </xf>
    <xf numFmtId="165" fontId="1" fillId="5" borderId="42" xfId="0" applyNumberFormat="1" applyFont="1" applyFill="1" applyBorder="1" applyAlignment="1">
      <alignment vertical="center"/>
    </xf>
    <xf numFmtId="165" fontId="18" fillId="5" borderId="42" xfId="0" applyNumberFormat="1" applyFont="1" applyFill="1" applyBorder="1" applyAlignment="1">
      <alignment vertical="center"/>
    </xf>
    <xf numFmtId="165" fontId="1" fillId="5" borderId="43" xfId="0" applyNumberFormat="1" applyFont="1" applyFill="1" applyBorder="1" applyAlignment="1">
      <alignment vertical="center"/>
    </xf>
    <xf numFmtId="0" fontId="18" fillId="0" borderId="44" xfId="0" applyFont="1" applyBorder="1" applyAlignment="1">
      <alignment vertical="center"/>
    </xf>
    <xf numFmtId="44" fontId="1" fillId="0" borderId="44" xfId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44" fontId="1" fillId="0" borderId="27" xfId="1" applyFont="1" applyBorder="1" applyAlignment="1">
      <alignment vertical="center"/>
    </xf>
    <xf numFmtId="44" fontId="1" fillId="0" borderId="11" xfId="1" applyFont="1" applyBorder="1" applyAlignment="1">
      <alignment vertical="center"/>
    </xf>
    <xf numFmtId="0" fontId="18" fillId="0" borderId="0" xfId="0" applyFont="1" applyAlignment="1">
      <alignment vertical="center"/>
    </xf>
    <xf numFmtId="49" fontId="49" fillId="5" borderId="2" xfId="0" applyNumberFormat="1" applyFont="1" applyFill="1" applyBorder="1" applyAlignment="1">
      <alignment horizontal="center"/>
    </xf>
    <xf numFmtId="165" fontId="50" fillId="6" borderId="6" xfId="0" applyNumberFormat="1" applyFont="1" applyFill="1" applyBorder="1" applyAlignment="1"/>
    <xf numFmtId="165" fontId="50" fillId="6" borderId="20" xfId="0" applyNumberFormat="1" applyFont="1" applyFill="1" applyBorder="1" applyAlignment="1"/>
    <xf numFmtId="165" fontId="49" fillId="6" borderId="42" xfId="0" applyNumberFormat="1" applyFont="1" applyFill="1" applyBorder="1" applyAlignment="1">
      <alignment vertical="center"/>
    </xf>
    <xf numFmtId="165" fontId="50" fillId="5" borderId="19" xfId="0" applyNumberFormat="1" applyFont="1" applyFill="1" applyBorder="1" applyAlignment="1"/>
    <xf numFmtId="165" fontId="50" fillId="5" borderId="6" xfId="0" applyNumberFormat="1" applyFont="1" applyFill="1" applyBorder="1" applyAlignment="1"/>
    <xf numFmtId="165" fontId="50" fillId="13" borderId="6" xfId="0" applyNumberFormat="1" applyFont="1" applyFill="1" applyBorder="1" applyAlignment="1"/>
    <xf numFmtId="165" fontId="50" fillId="2" borderId="6" xfId="0" applyNumberFormat="1" applyFont="1" applyFill="1" applyBorder="1" applyAlignment="1"/>
    <xf numFmtId="165" fontId="50" fillId="0" borderId="6" xfId="0" applyNumberFormat="1" applyFont="1" applyFill="1" applyBorder="1" applyAlignment="1"/>
    <xf numFmtId="165" fontId="50" fillId="17" borderId="6" xfId="0" applyNumberFormat="1" applyFont="1" applyFill="1" applyBorder="1" applyAlignment="1"/>
    <xf numFmtId="165" fontId="50" fillId="4" borderId="6" xfId="0" applyNumberFormat="1" applyFont="1" applyFill="1" applyBorder="1" applyAlignment="1"/>
    <xf numFmtId="165" fontId="50" fillId="10" borderId="6" xfId="0" applyNumberFormat="1" applyFont="1" applyFill="1" applyBorder="1" applyAlignment="1"/>
    <xf numFmtId="165" fontId="50" fillId="3" borderId="6" xfId="0" applyNumberFormat="1" applyFont="1" applyFill="1" applyBorder="1" applyAlignment="1"/>
    <xf numFmtId="165" fontId="50" fillId="5" borderId="20" xfId="0" applyNumberFormat="1" applyFont="1" applyFill="1" applyBorder="1" applyAlignment="1"/>
    <xf numFmtId="165" fontId="49" fillId="5" borderId="42" xfId="0" applyNumberFormat="1" applyFont="1" applyFill="1" applyBorder="1" applyAlignment="1">
      <alignment vertical="center"/>
    </xf>
    <xf numFmtId="0" fontId="50" fillId="5" borderId="19" xfId="0" applyFont="1" applyFill="1" applyBorder="1" applyAlignment="1"/>
    <xf numFmtId="165" fontId="49" fillId="12" borderId="6" xfId="0" applyNumberFormat="1" applyFont="1" applyFill="1" applyBorder="1" applyAlignment="1"/>
    <xf numFmtId="49" fontId="16" fillId="5" borderId="1" xfId="0" applyNumberFormat="1" applyFont="1" applyFill="1" applyBorder="1" applyAlignment="1">
      <alignment horizontal="center"/>
    </xf>
    <xf numFmtId="165" fontId="17" fillId="5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5" fontId="49" fillId="13" borderId="6" xfId="0" applyNumberFormat="1" applyFont="1" applyFill="1" applyBorder="1" applyAlignment="1"/>
    <xf numFmtId="165" fontId="49" fillId="2" borderId="6" xfId="0" applyNumberFormat="1" applyFont="1" applyFill="1" applyBorder="1" applyAlignment="1"/>
    <xf numFmtId="165" fontId="49" fillId="0" borderId="6" xfId="0" applyNumberFormat="1" applyFont="1" applyFill="1" applyBorder="1" applyAlignment="1"/>
    <xf numFmtId="165" fontId="49" fillId="17" borderId="6" xfId="0" applyNumberFormat="1" applyFont="1" applyFill="1" applyBorder="1" applyAlignment="1"/>
    <xf numFmtId="165" fontId="49" fillId="4" borderId="6" xfId="0" applyNumberFormat="1" applyFont="1" applyFill="1" applyBorder="1" applyAlignment="1"/>
    <xf numFmtId="165" fontId="49" fillId="3" borderId="6" xfId="0" applyNumberFormat="1" applyFont="1" applyFill="1" applyBorder="1" applyAlignment="1"/>
    <xf numFmtId="165" fontId="49" fillId="5" borderId="20" xfId="0" applyNumberFormat="1" applyFont="1" applyFill="1" applyBorder="1" applyAlignment="1"/>
    <xf numFmtId="165" fontId="49" fillId="5" borderId="19" xfId="0" applyNumberFormat="1" applyFont="1" applyFill="1" applyBorder="1" applyAlignment="1"/>
    <xf numFmtId="165" fontId="49" fillId="5" borderId="6" xfId="0" applyNumberFormat="1" applyFont="1" applyFill="1" applyBorder="1" applyAlignment="1"/>
    <xf numFmtId="49" fontId="49" fillId="5" borderId="4" xfId="0" applyNumberFormat="1" applyFont="1" applyFill="1" applyBorder="1" applyAlignment="1">
      <alignment horizontal="center"/>
    </xf>
    <xf numFmtId="165" fontId="50" fillId="6" borderId="42" xfId="0" applyNumberFormat="1" applyFont="1" applyFill="1" applyBorder="1" applyAlignment="1">
      <alignment vertical="center"/>
    </xf>
    <xf numFmtId="165" fontId="50" fillId="0" borderId="19" xfId="0" applyNumberFormat="1" applyFont="1" applyFill="1" applyBorder="1" applyAlignment="1"/>
    <xf numFmtId="44" fontId="50" fillId="2" borderId="8" xfId="0" applyNumberFormat="1" applyFont="1" applyFill="1" applyBorder="1" applyAlignment="1"/>
    <xf numFmtId="44" fontId="50" fillId="4" borderId="8" xfId="0" applyNumberFormat="1" applyFont="1" applyFill="1" applyBorder="1" applyAlignment="1"/>
    <xf numFmtId="44" fontId="50" fillId="3" borderId="8" xfId="0" applyNumberFormat="1" applyFont="1" applyFill="1" applyBorder="1" applyAlignment="1"/>
    <xf numFmtId="49" fontId="17" fillId="3" borderId="6" xfId="0" applyNumberFormat="1" applyFont="1" applyFill="1" applyBorder="1" applyAlignment="1">
      <alignment horizontal="right"/>
    </xf>
    <xf numFmtId="49" fontId="16" fillId="12" borderId="6" xfId="0" applyNumberFormat="1" applyFont="1" applyFill="1" applyBorder="1" applyAlignment="1">
      <alignment horizontal="left" indent="1"/>
    </xf>
    <xf numFmtId="49" fontId="16" fillId="12" borderId="6" xfId="0" applyNumberFormat="1" applyFont="1" applyFill="1" applyBorder="1" applyAlignment="1">
      <alignment horizontal="left" wrapText="1" indent="1"/>
    </xf>
    <xf numFmtId="49" fontId="17" fillId="12" borderId="6" xfId="0" applyNumberFormat="1" applyFont="1" applyFill="1" applyBorder="1" applyAlignment="1">
      <alignment horizontal="right"/>
    </xf>
    <xf numFmtId="44" fontId="50" fillId="12" borderId="6" xfId="0" applyNumberFormat="1" applyFont="1" applyFill="1" applyBorder="1" applyAlignment="1"/>
    <xf numFmtId="44" fontId="49" fillId="12" borderId="6" xfId="0" applyNumberFormat="1" applyFont="1" applyFill="1" applyBorder="1" applyAlignment="1"/>
    <xf numFmtId="49" fontId="48" fillId="5" borderId="3" xfId="0" applyNumberFormat="1" applyFont="1" applyFill="1" applyBorder="1" applyAlignment="1">
      <alignment horizontal="center"/>
    </xf>
    <xf numFmtId="44" fontId="51" fillId="6" borderId="43" xfId="1" applyFont="1" applyFill="1" applyBorder="1" applyAlignment="1">
      <alignment vertical="center"/>
    </xf>
    <xf numFmtId="165" fontId="48" fillId="13" borderId="8" xfId="0" applyNumberFormat="1" applyFont="1" applyFill="1" applyBorder="1" applyAlignment="1"/>
    <xf numFmtId="165" fontId="48" fillId="2" borderId="8" xfId="0" applyNumberFormat="1" applyFont="1" applyFill="1" applyBorder="1" applyAlignment="1"/>
    <xf numFmtId="165" fontId="48" fillId="0" borderId="8" xfId="0" applyNumberFormat="1" applyFont="1" applyFill="1" applyBorder="1" applyAlignment="1"/>
    <xf numFmtId="165" fontId="48" fillId="17" borderId="8" xfId="0" applyNumberFormat="1" applyFont="1" applyFill="1" applyBorder="1" applyAlignment="1"/>
    <xf numFmtId="165" fontId="48" fillId="17" borderId="34" xfId="0" applyNumberFormat="1" applyFont="1" applyFill="1" applyBorder="1" applyAlignment="1"/>
    <xf numFmtId="165" fontId="48" fillId="4" borderId="8" xfId="0" applyNumberFormat="1" applyFont="1" applyFill="1" applyBorder="1" applyAlignment="1"/>
    <xf numFmtId="165" fontId="48" fillId="3" borderId="8" xfId="0" applyNumberFormat="1" applyFont="1" applyFill="1" applyBorder="1" applyAlignment="1"/>
    <xf numFmtId="165" fontId="51" fillId="5" borderId="43" xfId="0" applyNumberFormat="1" applyFont="1" applyFill="1" applyBorder="1" applyAlignment="1">
      <alignment vertical="center"/>
    </xf>
    <xf numFmtId="165" fontId="48" fillId="12" borderId="8" xfId="0" applyNumberFormat="1" applyFont="1" applyFill="1" applyBorder="1" applyAlignment="1"/>
    <xf numFmtId="165" fontId="48" fillId="6" borderId="8" xfId="0" applyNumberFormat="1" applyFont="1" applyFill="1" applyBorder="1" applyAlignment="1"/>
    <xf numFmtId="44" fontId="48" fillId="6" borderId="8" xfId="1" applyFont="1" applyFill="1" applyBorder="1" applyAlignment="1"/>
    <xf numFmtId="44" fontId="48" fillId="6" borderId="34" xfId="1" applyFont="1" applyFill="1" applyBorder="1" applyAlignment="1"/>
    <xf numFmtId="165" fontId="48" fillId="0" borderId="36" xfId="0" applyNumberFormat="1" applyFont="1" applyFill="1" applyBorder="1" applyAlignment="1"/>
    <xf numFmtId="165" fontId="48" fillId="13" borderId="8" xfId="0" applyNumberFormat="1" applyFont="1" applyFill="1" applyBorder="1" applyAlignment="1">
      <alignment wrapText="1"/>
    </xf>
    <xf numFmtId="44" fontId="48" fillId="2" borderId="8" xfId="1" applyFont="1" applyFill="1" applyBorder="1" applyAlignment="1"/>
    <xf numFmtId="0" fontId="48" fillId="17" borderId="25" xfId="0" applyFont="1" applyFill="1" applyBorder="1" applyAlignment="1"/>
    <xf numFmtId="165" fontId="48" fillId="0" borderId="35" xfId="0" applyNumberFormat="1" applyFont="1" applyFill="1" applyBorder="1" applyAlignment="1"/>
    <xf numFmtId="165" fontId="48" fillId="4" borderId="36" xfId="0" applyNumberFormat="1" applyFont="1" applyFill="1" applyBorder="1" applyAlignment="1"/>
    <xf numFmtId="165" fontId="48" fillId="10" borderId="8" xfId="0" applyNumberFormat="1" applyFont="1" applyFill="1" applyBorder="1" applyAlignment="1"/>
    <xf numFmtId="165" fontId="48" fillId="5" borderId="8" xfId="0" applyNumberFormat="1" applyFont="1" applyFill="1" applyBorder="1" applyAlignment="1"/>
    <xf numFmtId="165" fontId="48" fillId="5" borderId="34" xfId="0" applyNumberFormat="1" applyFont="1" applyFill="1" applyBorder="1" applyAlignment="1"/>
    <xf numFmtId="165" fontId="48" fillId="5" borderId="36" xfId="0" applyNumberFormat="1" applyFont="1" applyFill="1" applyBorder="1" applyAlignment="1"/>
    <xf numFmtId="165" fontId="48" fillId="12" borderId="6" xfId="0" applyNumberFormat="1" applyFont="1" applyFill="1" applyBorder="1" applyAlignment="1"/>
    <xf numFmtId="165" fontId="48" fillId="12" borderId="8" xfId="0" applyNumberFormat="1" applyFont="1" applyFill="1" applyBorder="1" applyAlignment="1">
      <alignment wrapText="1"/>
    </xf>
    <xf numFmtId="0" fontId="48" fillId="0" borderId="0" xfId="0" applyFont="1" applyAlignment="1"/>
    <xf numFmtId="49" fontId="16" fillId="6" borderId="24" xfId="0" applyNumberFormat="1" applyFont="1" applyFill="1" applyBorder="1" applyAlignment="1"/>
    <xf numFmtId="165" fontId="16" fillId="6" borderId="20" xfId="0" applyNumberFormat="1" applyFont="1" applyFill="1" applyBorder="1" applyAlignment="1">
      <alignment horizontal="right"/>
    </xf>
    <xf numFmtId="49" fontId="16" fillId="6" borderId="20" xfId="0" applyNumberFormat="1" applyFont="1" applyFill="1" applyBorder="1" applyAlignment="1">
      <alignment horizontal="right"/>
    </xf>
    <xf numFmtId="49" fontId="1" fillId="5" borderId="41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/>
    <xf numFmtId="165" fontId="1" fillId="7" borderId="6" xfId="0" applyNumberFormat="1" applyFont="1" applyFill="1" applyBorder="1" applyAlignment="1"/>
    <xf numFmtId="165" fontId="1" fillId="5" borderId="6" xfId="0" applyNumberFormat="1" applyFont="1" applyFill="1" applyBorder="1" applyAlignment="1"/>
    <xf numFmtId="165" fontId="1" fillId="5" borderId="8" xfId="0" applyNumberFormat="1" applyFont="1" applyFill="1" applyBorder="1" applyAlignment="1"/>
    <xf numFmtId="165" fontId="51" fillId="5" borderId="8" xfId="0" applyNumberFormat="1" applyFont="1" applyFill="1" applyBorder="1" applyAlignment="1"/>
    <xf numFmtId="0" fontId="1" fillId="0" borderId="0" xfId="0" applyFont="1" applyAlignment="1"/>
    <xf numFmtId="49" fontId="1" fillId="5" borderId="6" xfId="0" applyNumberFormat="1" applyFont="1" applyFill="1" applyBorder="1" applyAlignment="1">
      <alignment horizontal="left" indent="1"/>
    </xf>
    <xf numFmtId="49" fontId="16" fillId="5" borderId="6" xfId="0" applyNumberFormat="1" applyFont="1" applyFill="1" applyBorder="1" applyAlignment="1">
      <alignment horizontal="right"/>
    </xf>
    <xf numFmtId="165" fontId="16" fillId="5" borderId="6" xfId="0" applyNumberFormat="1" applyFont="1" applyFill="1" applyBorder="1" applyAlignment="1">
      <alignment horizontal="right"/>
    </xf>
    <xf numFmtId="49" fontId="16" fillId="5" borderId="6" xfId="0" applyNumberFormat="1" applyFont="1" applyFill="1" applyBorder="1" applyAlignment="1">
      <alignment horizontal="right" wrapText="1"/>
    </xf>
    <xf numFmtId="49" fontId="1" fillId="5" borderId="6" xfId="0" applyNumberFormat="1" applyFont="1" applyFill="1" applyBorder="1" applyAlignment="1">
      <alignment horizontal="right"/>
    </xf>
    <xf numFmtId="49" fontId="1" fillId="5" borderId="6" xfId="0" applyNumberFormat="1" applyFont="1" applyFill="1" applyBorder="1" applyAlignment="1">
      <alignment horizontal="right" wrapText="1"/>
    </xf>
    <xf numFmtId="49" fontId="1" fillId="5" borderId="6" xfId="0" applyNumberFormat="1" applyFont="1" applyFill="1" applyBorder="1" applyAlignment="1">
      <alignment horizontal="right" wrapText="1" indent="1"/>
    </xf>
    <xf numFmtId="49" fontId="16" fillId="2" borderId="11" xfId="0" applyNumberFormat="1" applyFont="1" applyFill="1" applyBorder="1" applyAlignment="1">
      <alignment horizontal="left" wrapText="1"/>
    </xf>
    <xf numFmtId="49" fontId="47" fillId="13" borderId="11" xfId="0" applyNumberFormat="1" applyFont="1" applyFill="1" applyBorder="1" applyAlignment="1">
      <alignment wrapText="1"/>
    </xf>
    <xf numFmtId="0" fontId="48" fillId="13" borderId="11" xfId="0" applyFont="1" applyFill="1" applyBorder="1" applyAlignment="1">
      <alignment wrapText="1"/>
    </xf>
    <xf numFmtId="0" fontId="47" fillId="13" borderId="11" xfId="0" applyFont="1" applyFill="1" applyBorder="1" applyAlignment="1">
      <alignment wrapText="1"/>
    </xf>
    <xf numFmtId="0" fontId="47" fillId="12" borderId="45" xfId="0" applyFont="1" applyFill="1" applyBorder="1" applyAlignment="1">
      <alignment horizontal="center" wrapText="1"/>
    </xf>
    <xf numFmtId="0" fontId="47" fillId="12" borderId="26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49" fontId="30" fillId="20" borderId="30" xfId="0" applyNumberFormat="1" applyFont="1" applyFill="1" applyBorder="1" applyAlignment="1">
      <alignment horizontal="center" vertical="center"/>
    </xf>
    <xf numFmtId="0" fontId="30" fillId="20" borderId="31" xfId="0" applyFont="1" applyFill="1" applyBorder="1" applyAlignment="1">
      <alignment horizontal="center" vertical="center"/>
    </xf>
    <xf numFmtId="0" fontId="30" fillId="20" borderId="32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6" fontId="21" fillId="0" borderId="18" xfId="0" applyNumberFormat="1" applyFont="1" applyBorder="1" applyAlignment="1">
      <alignment horizontal="center" vertical="center" wrapText="1"/>
    </xf>
    <xf numFmtId="6" fontId="21" fillId="0" borderId="14" xfId="0" applyNumberFormat="1" applyFont="1" applyBorder="1" applyAlignment="1">
      <alignment horizontal="center" vertical="center" wrapText="1"/>
    </xf>
    <xf numFmtId="6" fontId="21" fillId="0" borderId="17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/>
    </xf>
    <xf numFmtId="0" fontId="23" fillId="9" borderId="18" xfId="0" applyFont="1" applyFill="1" applyBorder="1" applyAlignment="1">
      <alignment vertical="center" wrapText="1"/>
    </xf>
    <xf numFmtId="0" fontId="23" fillId="9" borderId="14" xfId="0" applyFont="1" applyFill="1" applyBorder="1" applyAlignment="1">
      <alignment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6" fontId="26" fillId="9" borderId="18" xfId="0" applyNumberFormat="1" applyFont="1" applyFill="1" applyBorder="1" applyAlignment="1">
      <alignment vertical="center" wrapText="1"/>
    </xf>
    <xf numFmtId="6" fontId="26" fillId="9" borderId="14" xfId="0" applyNumberFormat="1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0" fontId="16" fillId="22" borderId="11" xfId="0" applyFont="1" applyFill="1" applyBorder="1" applyAlignment="1"/>
    <xf numFmtId="165" fontId="48" fillId="22" borderId="23" xfId="0" applyNumberFormat="1" applyFont="1" applyFill="1" applyBorder="1" applyAlignment="1"/>
    <xf numFmtId="44" fontId="16" fillId="22" borderId="11" xfId="1" applyFont="1" applyFill="1" applyBorder="1" applyAlignment="1"/>
    <xf numFmtId="44" fontId="16" fillId="22" borderId="27" xfId="1" applyFont="1" applyFill="1" applyBorder="1" applyAlignment="1"/>
    <xf numFmtId="44" fontId="16" fillId="22" borderId="39" xfId="1" applyFont="1" applyFill="1" applyBorder="1" applyAlignment="1"/>
    <xf numFmtId="44" fontId="16" fillId="22" borderId="24" xfId="1" applyFont="1" applyFill="1" applyBorder="1" applyAlignment="1"/>
    <xf numFmtId="44" fontId="1" fillId="22" borderId="44" xfId="1" applyFont="1" applyFill="1" applyBorder="1" applyAlignment="1">
      <alignment vertical="center"/>
    </xf>
    <xf numFmtId="44" fontId="16" fillId="22" borderId="40" xfId="1" applyFont="1" applyFill="1" applyBorder="1" applyAlignment="1"/>
    <xf numFmtId="44" fontId="48" fillId="22" borderId="11" xfId="1" applyFont="1" applyFill="1" applyBorder="1" applyAlignment="1"/>
    <xf numFmtId="44" fontId="48" fillId="22" borderId="27" xfId="1" applyFont="1" applyFill="1" applyBorder="1" applyAlignment="1"/>
    <xf numFmtId="44" fontId="17" fillId="22" borderId="11" xfId="1" applyFont="1" applyFill="1" applyBorder="1" applyAlignment="1"/>
    <xf numFmtId="165" fontId="16" fillId="22" borderId="11" xfId="0" applyNumberFormat="1" applyFont="1" applyFill="1" applyBorder="1" applyAlignment="1"/>
    <xf numFmtId="173" fontId="16" fillId="22" borderId="11" xfId="0" applyNumberFormat="1" applyFont="1" applyFill="1" applyBorder="1" applyAlignment="1"/>
    <xf numFmtId="165" fontId="17" fillId="22" borderId="11" xfId="0" applyNumberFormat="1" applyFont="1" applyFill="1" applyBorder="1" applyAlignment="1"/>
    <xf numFmtId="44" fontId="16" fillId="23" borderId="11" xfId="1" applyFont="1" applyFill="1" applyBorder="1" applyAlignment="1"/>
    <xf numFmtId="44" fontId="1" fillId="22" borderId="11" xfId="1" applyFont="1" applyFill="1" applyBorder="1" applyAlignment="1"/>
    <xf numFmtId="165" fontId="1" fillId="22" borderId="6" xfId="0" applyNumberFormat="1" applyFont="1" applyFill="1" applyBorder="1" applyAlignment="1"/>
    <xf numFmtId="49" fontId="17" fillId="22" borderId="10" xfId="0" applyNumberFormat="1" applyFont="1" applyFill="1" applyBorder="1" applyAlignment="1">
      <alignment horizontal="center" wrapText="1"/>
    </xf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D8D8D8"/>
      <rgbColor rgb="00FF0000"/>
      <rgbColor rgb="00BFBFBF"/>
      <rgbColor rgb="00D2DAE4"/>
      <rgbColor rgb="00F2DBDB"/>
      <rgbColor rgb="00D6E3BC"/>
      <rgbColor rgb="00E5DFEC"/>
      <rgbColor rgb="00FDE9D9"/>
      <rgbColor rgb="00FFFF00"/>
      <rgbColor rgb="000000FF"/>
      <rgbColor rgb="00DEEAF6"/>
      <rgbColor rgb="00E2EFD9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squarespace.com/" TargetMode="External"/><Relationship Id="rId2" Type="http://schemas.openxmlformats.org/officeDocument/2006/relationships/hyperlink" Target="http://squarespace.com/" TargetMode="External"/><Relationship Id="rId1" Type="http://schemas.openxmlformats.org/officeDocument/2006/relationships/hyperlink" Target="http://squarespace.com/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83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M20" sqref="M20"/>
    </sheetView>
  </sheetViews>
  <sheetFormatPr defaultColWidth="8.85546875" defaultRowHeight="15" customHeight="1"/>
  <cols>
    <col min="1" max="1" width="34.7109375" style="3" customWidth="1"/>
    <col min="2" max="2" width="14.140625" style="3" hidden="1" customWidth="1"/>
    <col min="3" max="3" width="16" style="3" hidden="1" customWidth="1"/>
    <col min="4" max="4" width="1.42578125" style="3" hidden="1" customWidth="1"/>
    <col min="5" max="5" width="16.140625" style="3" hidden="1" customWidth="1"/>
    <col min="6" max="6" width="16.42578125" style="3" hidden="1" customWidth="1"/>
    <col min="7" max="7" width="22" style="3" customWidth="1"/>
    <col min="8" max="8" width="30.28515625" style="3" customWidth="1"/>
    <col min="9" max="253" width="8.85546875" style="3" customWidth="1"/>
  </cols>
  <sheetData>
    <row r="1" spans="1:8" ht="15" customHeight="1">
      <c r="A1" s="273" t="s">
        <v>521</v>
      </c>
    </row>
    <row r="2" spans="1:8" ht="30" customHeight="1">
      <c r="A2" s="170"/>
      <c r="B2" s="171" t="s">
        <v>0</v>
      </c>
      <c r="C2" s="172" t="s">
        <v>1</v>
      </c>
      <c r="D2" s="173"/>
      <c r="E2" s="171" t="s">
        <v>2</v>
      </c>
      <c r="F2" s="171" t="s">
        <v>3</v>
      </c>
      <c r="G2" s="171" t="s">
        <v>214</v>
      </c>
      <c r="H2" s="248" t="s">
        <v>256</v>
      </c>
    </row>
    <row r="3" spans="1:8" ht="13.5" customHeight="1">
      <c r="A3" s="70" t="s">
        <v>4</v>
      </c>
      <c r="B3" s="71"/>
      <c r="C3" s="71"/>
      <c r="D3" s="174"/>
      <c r="E3" s="71"/>
      <c r="F3" s="69"/>
      <c r="G3" s="69"/>
      <c r="H3" s="175"/>
    </row>
    <row r="4" spans="1:8" ht="13.5" customHeight="1">
      <c r="A4" s="67" t="s">
        <v>5</v>
      </c>
      <c r="B4" s="65">
        <v>727020.57</v>
      </c>
      <c r="C4" s="65">
        <v>731422</v>
      </c>
      <c r="D4" s="176"/>
      <c r="E4" s="65">
        <v>741560.98</v>
      </c>
      <c r="F4" s="65">
        <v>730106</v>
      </c>
      <c r="G4" s="65">
        <v>763808</v>
      </c>
      <c r="H4" s="65">
        <v>764673</v>
      </c>
    </row>
    <row r="5" spans="1:8" ht="13.5" customHeight="1">
      <c r="A5" s="67" t="s">
        <v>6</v>
      </c>
      <c r="B5" s="65">
        <v>1300</v>
      </c>
      <c r="C5" s="65">
        <v>1300</v>
      </c>
      <c r="D5" s="176"/>
      <c r="E5" s="65">
        <v>1300</v>
      </c>
      <c r="F5" s="65">
        <v>1300</v>
      </c>
      <c r="G5" s="65">
        <v>1300</v>
      </c>
      <c r="H5" s="65">
        <v>1300</v>
      </c>
    </row>
    <row r="6" spans="1:8" ht="13.5" customHeight="1">
      <c r="A6" s="67" t="s">
        <v>7</v>
      </c>
      <c r="B6" s="65">
        <v>500</v>
      </c>
      <c r="C6" s="65">
        <v>350</v>
      </c>
      <c r="D6" s="176"/>
      <c r="E6" s="65">
        <v>500</v>
      </c>
      <c r="F6" s="65">
        <v>550</v>
      </c>
      <c r="G6" s="65">
        <v>500</v>
      </c>
      <c r="H6" s="65">
        <v>700</v>
      </c>
    </row>
    <row r="7" spans="1:8" ht="13.5" customHeight="1">
      <c r="A7" s="67" t="s">
        <v>8</v>
      </c>
      <c r="B7" s="65">
        <v>100</v>
      </c>
      <c r="C7" s="65">
        <v>240</v>
      </c>
      <c r="D7" s="176"/>
      <c r="E7" s="65">
        <v>100</v>
      </c>
      <c r="F7" s="65">
        <v>350</v>
      </c>
      <c r="G7" s="65">
        <v>200</v>
      </c>
      <c r="H7" s="65">
        <v>630</v>
      </c>
    </row>
    <row r="8" spans="1:8" ht="13.5" customHeight="1">
      <c r="A8" s="67" t="s">
        <v>9</v>
      </c>
      <c r="B8" s="65">
        <v>5000</v>
      </c>
      <c r="C8" s="65">
        <v>7126</v>
      </c>
      <c r="D8" s="176"/>
      <c r="E8" s="65">
        <v>5000</v>
      </c>
      <c r="F8" s="65">
        <v>6160</v>
      </c>
      <c r="G8" s="65">
        <v>5200</v>
      </c>
      <c r="H8" s="65">
        <v>11662</v>
      </c>
    </row>
    <row r="9" spans="1:8" ht="13.5" customHeight="1">
      <c r="A9" s="67" t="s">
        <v>10</v>
      </c>
      <c r="B9" s="65">
        <v>500</v>
      </c>
      <c r="C9" s="65">
        <v>322</v>
      </c>
      <c r="D9" s="176"/>
      <c r="E9" s="65">
        <v>500</v>
      </c>
      <c r="F9" s="65">
        <v>337</v>
      </c>
      <c r="G9" s="65">
        <v>500</v>
      </c>
      <c r="H9" s="65">
        <v>298</v>
      </c>
    </row>
    <row r="10" spans="1:8" ht="13.5" customHeight="1">
      <c r="A10" s="67" t="s">
        <v>11</v>
      </c>
      <c r="B10" s="65">
        <v>6184</v>
      </c>
      <c r="C10" s="65">
        <v>6184</v>
      </c>
      <c r="D10" s="176"/>
      <c r="E10" s="65">
        <v>6184</v>
      </c>
      <c r="F10" s="65">
        <v>6184</v>
      </c>
      <c r="G10" s="65">
        <v>6184</v>
      </c>
      <c r="H10" s="65">
        <v>6184</v>
      </c>
    </row>
    <row r="11" spans="1:8" ht="13.5" customHeight="1">
      <c r="A11" s="68" t="s">
        <v>12</v>
      </c>
      <c r="B11" s="190">
        <f>SUM(B4:B10)</f>
        <v>740604.57</v>
      </c>
      <c r="C11" s="190">
        <f>SUM(C4:C10)</f>
        <v>746944</v>
      </c>
      <c r="D11" s="177"/>
      <c r="E11" s="190">
        <f>SUM(E4:E10)</f>
        <v>755144.98</v>
      </c>
      <c r="F11" s="72">
        <f>SUM(F4:F10)</f>
        <v>744987</v>
      </c>
      <c r="G11" s="72">
        <f>SUM(G4:G10)</f>
        <v>777692</v>
      </c>
      <c r="H11" s="66">
        <f>SUM(H4:H10)</f>
        <v>785447</v>
      </c>
    </row>
    <row r="12" spans="1:8" ht="13.5" customHeight="1">
      <c r="A12" s="69"/>
      <c r="B12" s="65"/>
      <c r="C12" s="65"/>
      <c r="D12" s="176"/>
      <c r="E12" s="65"/>
      <c r="F12" s="65"/>
      <c r="G12" s="65"/>
      <c r="H12" s="65"/>
    </row>
    <row r="13" spans="1:8" ht="13.5" customHeight="1">
      <c r="A13" s="70" t="s">
        <v>13</v>
      </c>
      <c r="B13" s="72"/>
      <c r="C13" s="72"/>
      <c r="D13" s="178"/>
      <c r="E13" s="72"/>
      <c r="F13" s="65"/>
      <c r="G13" s="65"/>
      <c r="H13" s="65"/>
    </row>
    <row r="14" spans="1:8" ht="13.5" customHeight="1">
      <c r="A14" s="271" t="s">
        <v>14</v>
      </c>
      <c r="B14" s="191">
        <v>357704</v>
      </c>
      <c r="C14" s="191">
        <v>360262</v>
      </c>
      <c r="D14" s="179"/>
      <c r="E14" s="191">
        <v>363304</v>
      </c>
      <c r="F14" s="65">
        <v>309541</v>
      </c>
      <c r="G14" s="65">
        <v>335796</v>
      </c>
      <c r="H14" s="65">
        <v>247584</v>
      </c>
    </row>
    <row r="15" spans="1:8" ht="13.5" customHeight="1">
      <c r="A15" s="271" t="s">
        <v>15</v>
      </c>
      <c r="B15" s="191">
        <v>88118.75</v>
      </c>
      <c r="C15" s="191">
        <v>68734</v>
      </c>
      <c r="D15" s="179"/>
      <c r="E15" s="191">
        <v>96325</v>
      </c>
      <c r="F15" s="65">
        <v>66870</v>
      </c>
      <c r="G15" s="65">
        <v>89025</v>
      </c>
      <c r="H15" s="65">
        <v>52103</v>
      </c>
    </row>
    <row r="16" spans="1:8" ht="28.5" customHeight="1">
      <c r="A16" s="272" t="s">
        <v>516</v>
      </c>
      <c r="B16" s="191"/>
      <c r="C16" s="191"/>
      <c r="D16" s="179"/>
      <c r="E16" s="191"/>
      <c r="F16" s="65"/>
      <c r="G16" s="65">
        <v>230000</v>
      </c>
      <c r="H16" s="65">
        <v>22356</v>
      </c>
    </row>
    <row r="17" spans="1:8" ht="13.5" customHeight="1">
      <c r="A17" s="271" t="s">
        <v>16</v>
      </c>
      <c r="B17" s="191">
        <v>61300</v>
      </c>
      <c r="C17" s="191">
        <v>54542</v>
      </c>
      <c r="D17" s="179"/>
      <c r="E17" s="191">
        <v>61600</v>
      </c>
      <c r="F17" s="65">
        <v>65501</v>
      </c>
      <c r="G17" s="65">
        <v>70483</v>
      </c>
      <c r="H17" s="65">
        <v>57520</v>
      </c>
    </row>
    <row r="18" spans="1:8" ht="13.5" customHeight="1">
      <c r="A18" s="271" t="s">
        <v>17</v>
      </c>
      <c r="B18" s="191">
        <v>161172</v>
      </c>
      <c r="C18" s="191">
        <v>120114</v>
      </c>
      <c r="D18" s="179"/>
      <c r="E18" s="191">
        <v>164524</v>
      </c>
      <c r="F18" s="65">
        <v>169526</v>
      </c>
      <c r="G18" s="65">
        <v>163392</v>
      </c>
      <c r="H18" s="65">
        <v>144221</v>
      </c>
    </row>
    <row r="19" spans="1:8" ht="13.5" customHeight="1">
      <c r="A19" s="68" t="s">
        <v>18</v>
      </c>
      <c r="B19" s="196">
        <f>SUM(B14:B18)</f>
        <v>668294.75</v>
      </c>
      <c r="C19" s="196">
        <f>SUM(C14:C18)</f>
        <v>603652</v>
      </c>
      <c r="D19" s="197"/>
      <c r="E19" s="196">
        <f>SUM(E14:E18)</f>
        <v>685753</v>
      </c>
      <c r="F19" s="66">
        <f>SUM(F14:F18)</f>
        <v>611438</v>
      </c>
      <c r="G19" s="66">
        <f>SUM(G14:G18)</f>
        <v>888696</v>
      </c>
      <c r="H19" s="66">
        <f>SUM(H14:H18)</f>
        <v>523784</v>
      </c>
    </row>
    <row r="20" spans="1:8" ht="13.5" customHeight="1">
      <c r="A20" s="69"/>
      <c r="B20" s="65"/>
      <c r="C20" s="65"/>
      <c r="D20" s="181"/>
      <c r="E20" s="65"/>
      <c r="F20" s="65"/>
      <c r="G20" s="65"/>
      <c r="H20" s="65"/>
    </row>
    <row r="21" spans="1:8" ht="13.5" customHeight="1">
      <c r="A21" s="70" t="s">
        <v>19</v>
      </c>
      <c r="B21" s="65"/>
      <c r="C21" s="65"/>
      <c r="D21" s="181"/>
      <c r="E21" s="65"/>
      <c r="F21" s="65"/>
      <c r="G21" s="65"/>
      <c r="H21" s="65"/>
    </row>
    <row r="22" spans="1:8" ht="13.5" customHeight="1">
      <c r="A22" s="71"/>
      <c r="B22" s="65"/>
      <c r="C22" s="65"/>
      <c r="D22" s="181"/>
      <c r="E22" s="65"/>
      <c r="F22" s="65"/>
      <c r="G22" s="65"/>
      <c r="H22" s="65"/>
    </row>
    <row r="23" spans="1:8" ht="13.5" customHeight="1">
      <c r="A23" s="200" t="s">
        <v>355</v>
      </c>
      <c r="B23" s="66">
        <v>234417</v>
      </c>
      <c r="C23" s="66">
        <v>234417</v>
      </c>
      <c r="D23" s="198"/>
      <c r="E23" s="66">
        <v>281421</v>
      </c>
      <c r="F23" s="66">
        <v>281422</v>
      </c>
      <c r="G23" s="66">
        <v>322104</v>
      </c>
      <c r="H23" s="66">
        <v>322104</v>
      </c>
    </row>
    <row r="24" spans="1:8" ht="13.5" customHeight="1">
      <c r="A24" s="67" t="s">
        <v>21</v>
      </c>
      <c r="B24" s="203"/>
      <c r="C24" s="65"/>
      <c r="D24" s="181"/>
      <c r="E24" s="65"/>
      <c r="F24" s="193"/>
      <c r="G24" s="193" t="s">
        <v>20</v>
      </c>
      <c r="H24" s="65"/>
    </row>
    <row r="25" spans="1:8" ht="13.5" customHeight="1">
      <c r="A25" s="67" t="s">
        <v>22</v>
      </c>
      <c r="B25" s="201"/>
      <c r="C25" s="65"/>
      <c r="D25" s="181"/>
      <c r="E25" s="65"/>
      <c r="F25" s="65"/>
      <c r="G25" s="65" t="s">
        <v>20</v>
      </c>
      <c r="H25" s="65"/>
    </row>
    <row r="26" spans="1:8" ht="13.5" customHeight="1">
      <c r="A26" s="67" t="s">
        <v>23</v>
      </c>
      <c r="B26" s="202"/>
      <c r="C26" s="65">
        <v>16238</v>
      </c>
      <c r="D26" s="181"/>
      <c r="E26" s="65"/>
      <c r="F26" s="193">
        <v>16783</v>
      </c>
      <c r="G26" s="193" t="s">
        <v>20</v>
      </c>
      <c r="H26" s="65"/>
    </row>
    <row r="27" spans="1:8" ht="13.5" customHeight="1">
      <c r="A27" s="67" t="s">
        <v>24</v>
      </c>
      <c r="B27" s="202"/>
      <c r="C27" s="65">
        <v>72275</v>
      </c>
      <c r="D27" s="181"/>
      <c r="E27" s="65"/>
      <c r="F27" s="65">
        <v>72275</v>
      </c>
      <c r="G27" s="65" t="s">
        <v>20</v>
      </c>
      <c r="H27" s="65"/>
    </row>
    <row r="28" spans="1:8" ht="13.5" customHeight="1">
      <c r="A28" s="70" t="s">
        <v>25</v>
      </c>
      <c r="B28" s="66">
        <v>290227</v>
      </c>
      <c r="C28" s="66">
        <v>361171</v>
      </c>
      <c r="D28" s="198"/>
      <c r="E28" s="66">
        <v>337313</v>
      </c>
      <c r="F28" s="66">
        <v>453190</v>
      </c>
      <c r="G28" s="66">
        <v>427183</v>
      </c>
      <c r="H28" s="66">
        <v>589623</v>
      </c>
    </row>
    <row r="29" spans="1:8" ht="13.5" customHeight="1">
      <c r="A29" s="69"/>
      <c r="B29" s="65"/>
      <c r="C29" s="65"/>
      <c r="D29" s="181"/>
      <c r="E29" s="65"/>
      <c r="F29" s="65"/>
      <c r="G29" s="65"/>
      <c r="H29" s="65"/>
    </row>
    <row r="30" spans="1:8" ht="13.5" customHeight="1">
      <c r="A30" s="68" t="s">
        <v>26</v>
      </c>
      <c r="B30" s="194">
        <v>75579</v>
      </c>
      <c r="C30" s="194">
        <v>64561</v>
      </c>
      <c r="D30" s="195"/>
      <c r="E30" s="196">
        <v>144722</v>
      </c>
      <c r="F30" s="66">
        <v>66104</v>
      </c>
      <c r="G30" s="66">
        <v>106200</v>
      </c>
      <c r="H30" s="66">
        <v>43012</v>
      </c>
    </row>
    <row r="31" spans="1:8" ht="13.5" customHeight="1">
      <c r="A31" s="69"/>
      <c r="B31" s="65"/>
      <c r="C31" s="65"/>
      <c r="D31" s="181"/>
      <c r="E31" s="65"/>
      <c r="F31" s="65"/>
      <c r="G31" s="65"/>
      <c r="H31" s="65"/>
    </row>
    <row r="32" spans="1:8" ht="13.5" customHeight="1">
      <c r="A32" s="242" t="s">
        <v>27</v>
      </c>
      <c r="B32" s="243">
        <v>235000</v>
      </c>
      <c r="C32" s="243">
        <v>235000</v>
      </c>
      <c r="D32" s="244"/>
      <c r="E32" s="243">
        <v>251402</v>
      </c>
      <c r="F32" s="243">
        <v>179126</v>
      </c>
      <c r="G32" s="243">
        <v>264786</v>
      </c>
      <c r="H32" s="243">
        <v>264786</v>
      </c>
    </row>
    <row r="33" spans="1:8" ht="13.5" customHeight="1">
      <c r="A33" s="245" t="s">
        <v>28</v>
      </c>
      <c r="B33" s="246"/>
      <c r="C33" s="246"/>
      <c r="D33" s="247"/>
      <c r="E33" s="246"/>
      <c r="F33" s="246"/>
      <c r="G33" s="246"/>
      <c r="H33" s="246"/>
    </row>
    <row r="34" spans="1:8" ht="13.5" customHeight="1">
      <c r="A34" s="245" t="s">
        <v>29</v>
      </c>
      <c r="B34" s="246"/>
      <c r="C34" s="246"/>
      <c r="D34" s="247"/>
      <c r="E34" s="246"/>
      <c r="F34" s="246"/>
      <c r="G34" s="246"/>
      <c r="H34" s="246"/>
    </row>
    <row r="35" spans="1:8" ht="13.5" customHeight="1">
      <c r="A35" s="245" t="s">
        <v>30</v>
      </c>
      <c r="B35" s="246"/>
      <c r="C35" s="246"/>
      <c r="D35" s="247"/>
      <c r="E35" s="246"/>
      <c r="F35" s="246"/>
      <c r="G35" s="246"/>
      <c r="H35" s="246"/>
    </row>
    <row r="36" spans="1:8" ht="13.5" customHeight="1">
      <c r="A36" s="242" t="s">
        <v>31</v>
      </c>
      <c r="B36" s="243">
        <v>167421</v>
      </c>
      <c r="C36" s="243">
        <v>179126</v>
      </c>
      <c r="D36" s="244"/>
      <c r="E36" s="243">
        <v>187010</v>
      </c>
      <c r="F36" s="243">
        <v>198726</v>
      </c>
      <c r="G36" s="243">
        <v>238916</v>
      </c>
      <c r="H36" s="243">
        <v>235455</v>
      </c>
    </row>
    <row r="37" spans="1:8" ht="13.5" customHeight="1">
      <c r="A37" s="69"/>
      <c r="B37" s="65"/>
      <c r="C37" s="65"/>
      <c r="D37" s="181"/>
      <c r="E37" s="65"/>
      <c r="F37" s="65"/>
      <c r="G37" s="65"/>
      <c r="H37" s="65"/>
    </row>
    <row r="38" spans="1:8" ht="13.5" customHeight="1">
      <c r="A38" s="69"/>
      <c r="B38" s="65"/>
      <c r="C38" s="65"/>
      <c r="D38" s="181"/>
      <c r="E38" s="65"/>
      <c r="F38" s="65"/>
      <c r="G38" s="65"/>
      <c r="H38" s="65"/>
    </row>
    <row r="39" spans="1:8" ht="13.5" customHeight="1">
      <c r="A39" s="70" t="s">
        <v>32</v>
      </c>
      <c r="B39" s="66">
        <v>56610</v>
      </c>
      <c r="C39" s="66">
        <v>43382</v>
      </c>
      <c r="D39" s="199"/>
      <c r="E39" s="66">
        <v>56610</v>
      </c>
      <c r="F39" s="66">
        <v>41762</v>
      </c>
      <c r="G39" s="66">
        <v>37943</v>
      </c>
      <c r="H39" s="66">
        <v>37943</v>
      </c>
    </row>
    <row r="40" spans="1:8" ht="13.5" customHeight="1">
      <c r="A40" s="67" t="s">
        <v>29</v>
      </c>
      <c r="B40" s="65">
        <v>-16500</v>
      </c>
      <c r="C40" s="65">
        <v>-17858</v>
      </c>
      <c r="D40" s="182"/>
      <c r="E40" s="65">
        <v>-16500</v>
      </c>
      <c r="F40" s="65">
        <v>-20602</v>
      </c>
      <c r="G40" s="65"/>
      <c r="H40" s="65"/>
    </row>
    <row r="41" spans="1:8" ht="13.5" customHeight="1">
      <c r="A41" s="67" t="s">
        <v>30</v>
      </c>
      <c r="B41" s="65">
        <v>16500</v>
      </c>
      <c r="C41" s="65">
        <v>16238</v>
      </c>
      <c r="D41" s="182"/>
      <c r="E41" s="65">
        <v>16500</v>
      </c>
      <c r="F41" s="65">
        <v>16783</v>
      </c>
      <c r="G41" s="65"/>
      <c r="H41" s="65"/>
    </row>
    <row r="42" spans="1:8" ht="13.5" customHeight="1">
      <c r="A42" s="70" t="s">
        <v>33</v>
      </c>
      <c r="B42" s="66">
        <v>56610</v>
      </c>
      <c r="C42" s="66">
        <v>41762</v>
      </c>
      <c r="D42" s="199"/>
      <c r="E42" s="66">
        <v>56610</v>
      </c>
      <c r="F42" s="66">
        <v>37943</v>
      </c>
      <c r="G42" s="66">
        <v>37943</v>
      </c>
      <c r="H42" s="66">
        <v>35658</v>
      </c>
    </row>
    <row r="43" spans="1:8" ht="13.5" customHeight="1">
      <c r="A43" s="71"/>
      <c r="B43" s="65"/>
      <c r="C43" s="65"/>
      <c r="D43" s="182"/>
      <c r="E43" s="65" t="s">
        <v>215</v>
      </c>
      <c r="G43" s="65"/>
      <c r="H43" s="65"/>
    </row>
    <row r="44" spans="1:8" ht="13.5" customHeight="1">
      <c r="A44" s="71"/>
      <c r="B44" s="65"/>
      <c r="C44" s="65"/>
      <c r="D44" s="182"/>
      <c r="E44" s="65"/>
      <c r="F44" s="65"/>
      <c r="G44" s="65"/>
      <c r="H44" s="65"/>
    </row>
    <row r="45" spans="1:8" ht="16.149999999999999" customHeight="1">
      <c r="A45" s="183" t="s">
        <v>495</v>
      </c>
      <c r="B45" s="65"/>
      <c r="C45" s="65"/>
      <c r="D45" s="184"/>
      <c r="E45" s="65"/>
      <c r="F45" s="65"/>
      <c r="G45" s="65"/>
      <c r="H45" s="65"/>
    </row>
    <row r="46" spans="1:8" ht="13.5" customHeight="1">
      <c r="A46" s="71"/>
      <c r="B46" s="65"/>
      <c r="C46" s="65"/>
      <c r="D46" s="182"/>
      <c r="E46" s="65"/>
      <c r="F46" s="65"/>
      <c r="G46" s="65"/>
      <c r="H46" s="65"/>
    </row>
    <row r="47" spans="1:8" ht="13.5" customHeight="1">
      <c r="A47" s="70" t="s">
        <v>216</v>
      </c>
      <c r="B47" s="65"/>
      <c r="C47" s="65"/>
      <c r="D47" s="185"/>
      <c r="E47" s="65"/>
      <c r="F47" s="65"/>
      <c r="G47" s="65"/>
      <c r="H47" s="65"/>
    </row>
    <row r="48" spans="1:8" ht="13.5" customHeight="1">
      <c r="A48" s="67" t="s">
        <v>217</v>
      </c>
      <c r="B48" s="65"/>
      <c r="C48" s="65">
        <v>172868</v>
      </c>
      <c r="D48" s="186"/>
      <c r="E48" s="65"/>
      <c r="F48" s="65">
        <v>208096</v>
      </c>
      <c r="G48" s="65"/>
      <c r="H48" s="65">
        <v>555829</v>
      </c>
    </row>
    <row r="49" spans="1:8" ht="13.5" customHeight="1">
      <c r="A49" s="67" t="s">
        <v>218</v>
      </c>
      <c r="B49" s="65"/>
      <c r="C49" s="65">
        <v>306103</v>
      </c>
      <c r="D49" s="186"/>
      <c r="E49" s="65"/>
      <c r="F49" s="65">
        <v>490636</v>
      </c>
      <c r="G49" s="65"/>
      <c r="H49" s="65">
        <v>320464</v>
      </c>
    </row>
    <row r="50" spans="1:8" ht="13.5" customHeight="1">
      <c r="A50" s="67" t="s">
        <v>219</v>
      </c>
      <c r="B50" s="65"/>
      <c r="C50" s="192">
        <v>251402</v>
      </c>
      <c r="D50" s="186"/>
      <c r="E50" s="65"/>
      <c r="F50" s="192">
        <v>251402</v>
      </c>
      <c r="G50" s="65"/>
      <c r="H50" s="192">
        <v>264786</v>
      </c>
    </row>
    <row r="51" spans="1:8" ht="13.5" customHeight="1">
      <c r="A51" s="70" t="s">
        <v>220</v>
      </c>
      <c r="B51" s="65"/>
      <c r="C51" s="192">
        <v>557505</v>
      </c>
      <c r="D51" s="186"/>
      <c r="E51" s="65"/>
      <c r="F51" s="192">
        <v>742038</v>
      </c>
      <c r="G51" s="65"/>
      <c r="H51" s="192">
        <v>585250</v>
      </c>
    </row>
    <row r="52" spans="1:8" ht="13.5" customHeight="1">
      <c r="A52" s="70" t="s">
        <v>221</v>
      </c>
      <c r="B52" s="65"/>
      <c r="C52" s="72">
        <v>730371</v>
      </c>
      <c r="D52" s="187"/>
      <c r="E52" s="72"/>
      <c r="F52" s="72">
        <v>950134</v>
      </c>
      <c r="G52" s="65"/>
      <c r="H52" s="72">
        <v>1141079</v>
      </c>
    </row>
    <row r="53" spans="1:8" ht="13.5" customHeight="1">
      <c r="A53" s="71"/>
      <c r="B53" s="65"/>
      <c r="C53" s="65"/>
      <c r="D53" s="182"/>
      <c r="E53" s="65"/>
      <c r="F53" s="65"/>
      <c r="G53" s="65"/>
      <c r="H53" s="65"/>
    </row>
    <row r="54" spans="1:8" ht="13.5" customHeight="1">
      <c r="A54" s="67" t="s">
        <v>222</v>
      </c>
      <c r="B54" s="65"/>
      <c r="C54" s="65" t="s">
        <v>20</v>
      </c>
      <c r="D54" s="182"/>
      <c r="E54" s="65"/>
      <c r="F54" s="65">
        <v>683</v>
      </c>
      <c r="G54" s="65"/>
      <c r="H54" s="65">
        <v>878</v>
      </c>
    </row>
    <row r="55" spans="1:8" ht="13.5" customHeight="1">
      <c r="A55" s="67" t="s">
        <v>223</v>
      </c>
      <c r="B55" s="65"/>
      <c r="C55" s="65">
        <v>18438</v>
      </c>
      <c r="D55" s="182"/>
      <c r="E55" s="65"/>
      <c r="F55" s="65">
        <v>1786</v>
      </c>
      <c r="G55" s="65"/>
      <c r="H55" s="65">
        <v>6463</v>
      </c>
    </row>
    <row r="56" spans="1:8" ht="13.5" customHeight="1">
      <c r="A56" s="67" t="s">
        <v>224</v>
      </c>
      <c r="B56" s="65"/>
      <c r="C56" s="192">
        <v>1734786</v>
      </c>
      <c r="D56" s="182"/>
      <c r="E56" s="65"/>
      <c r="F56" s="192">
        <v>1708282</v>
      </c>
      <c r="G56" s="65"/>
      <c r="H56" s="192">
        <v>1613567</v>
      </c>
    </row>
    <row r="57" spans="1:8" ht="13.5" customHeight="1">
      <c r="A57" s="70" t="s">
        <v>225</v>
      </c>
      <c r="B57" s="65"/>
      <c r="C57" s="72">
        <v>2483595</v>
      </c>
      <c r="D57" s="182"/>
      <c r="E57" s="65"/>
      <c r="F57" s="72">
        <v>2660885</v>
      </c>
      <c r="G57" s="65"/>
      <c r="H57" s="72">
        <v>2761987</v>
      </c>
    </row>
    <row r="58" spans="1:8" ht="13.5" customHeight="1">
      <c r="A58" s="71"/>
      <c r="B58" s="65"/>
      <c r="C58" s="65"/>
      <c r="D58" s="182"/>
      <c r="E58" s="65"/>
      <c r="F58" s="65"/>
      <c r="G58" s="65"/>
      <c r="H58" s="65"/>
    </row>
    <row r="59" spans="1:8" ht="13.5" customHeight="1">
      <c r="A59" s="70" t="s">
        <v>226</v>
      </c>
      <c r="B59" s="65"/>
      <c r="C59" s="65"/>
      <c r="D59" s="182"/>
      <c r="E59" s="65"/>
      <c r="F59" s="65"/>
      <c r="G59" s="65"/>
      <c r="H59" s="65"/>
    </row>
    <row r="60" spans="1:8" ht="13.5" customHeight="1">
      <c r="A60" s="67" t="s">
        <v>227</v>
      </c>
      <c r="B60" s="65"/>
      <c r="C60" s="65">
        <v>11147</v>
      </c>
      <c r="D60" s="182"/>
      <c r="E60" s="65"/>
      <c r="F60" s="65">
        <v>14600</v>
      </c>
      <c r="G60" s="65"/>
      <c r="H60" s="65">
        <v>13339</v>
      </c>
    </row>
    <row r="61" spans="1:8" ht="13.5" customHeight="1">
      <c r="A61" s="67" t="s">
        <v>228</v>
      </c>
      <c r="B61" s="65"/>
      <c r="C61" s="65">
        <v>15330</v>
      </c>
      <c r="D61" s="182"/>
      <c r="E61" s="65"/>
      <c r="F61" s="65">
        <v>27025</v>
      </c>
      <c r="G61" s="65"/>
      <c r="H61" s="65">
        <v>13232</v>
      </c>
    </row>
    <row r="62" spans="1:8" ht="13.5" customHeight="1">
      <c r="A62" s="241" t="s">
        <v>496</v>
      </c>
      <c r="B62" s="65"/>
      <c r="C62" s="65"/>
      <c r="D62" s="182"/>
      <c r="E62" s="65"/>
      <c r="F62" s="65"/>
      <c r="G62" s="65"/>
      <c r="H62" s="65">
        <v>6216</v>
      </c>
    </row>
    <row r="63" spans="1:8" ht="13.5" customHeight="1">
      <c r="A63" s="67" t="s">
        <v>229</v>
      </c>
      <c r="B63" s="65"/>
      <c r="C63" s="65">
        <v>69054</v>
      </c>
      <c r="D63" s="182"/>
      <c r="E63" s="65"/>
      <c r="F63" s="65">
        <v>62870</v>
      </c>
      <c r="G63" s="65"/>
      <c r="H63" s="65">
        <v>56686</v>
      </c>
    </row>
    <row r="64" spans="1:8" ht="13.5" customHeight="1">
      <c r="A64" s="67" t="s">
        <v>230</v>
      </c>
      <c r="B64" s="65"/>
      <c r="C64" s="192">
        <v>1734786</v>
      </c>
      <c r="D64" s="188"/>
      <c r="E64" s="65"/>
      <c r="F64" s="192">
        <v>1787550</v>
      </c>
      <c r="G64" s="65"/>
      <c r="H64" s="192">
        <v>1732577</v>
      </c>
    </row>
    <row r="65" spans="1:8" ht="13.5" customHeight="1">
      <c r="A65" s="70" t="s">
        <v>231</v>
      </c>
      <c r="B65" s="65"/>
      <c r="C65" s="72">
        <v>1830317</v>
      </c>
      <c r="D65" s="189"/>
      <c r="E65" s="72"/>
      <c r="F65" s="72">
        <v>1892045</v>
      </c>
      <c r="G65" s="65"/>
      <c r="H65" s="72">
        <v>1822050</v>
      </c>
    </row>
    <row r="66" spans="1:8" ht="13.5" customHeight="1">
      <c r="A66" s="71"/>
      <c r="B66" s="65"/>
      <c r="C66" s="65"/>
      <c r="D66" s="182"/>
      <c r="E66" s="65"/>
      <c r="F66" s="65"/>
      <c r="G66" s="65"/>
      <c r="H66" s="65"/>
    </row>
    <row r="67" spans="1:8" ht="13.5" customHeight="1">
      <c r="A67" s="70" t="s">
        <v>232</v>
      </c>
      <c r="B67" s="65"/>
      <c r="C67" s="65"/>
      <c r="D67" s="182"/>
      <c r="E67" s="65"/>
      <c r="F67" s="65"/>
      <c r="G67" s="65"/>
      <c r="H67" s="65"/>
    </row>
    <row r="68" spans="1:8" ht="13.5" customHeight="1">
      <c r="A68" s="67" t="s">
        <v>233</v>
      </c>
      <c r="B68" s="65"/>
      <c r="C68" s="65">
        <v>78692</v>
      </c>
      <c r="D68" s="182"/>
      <c r="E68" s="65"/>
      <c r="F68" s="65">
        <v>78981</v>
      </c>
      <c r="G68" s="65"/>
      <c r="H68" s="65">
        <v>79201</v>
      </c>
    </row>
    <row r="69" spans="1:8" ht="13.5" customHeight="1">
      <c r="A69" s="67" t="s">
        <v>234</v>
      </c>
      <c r="B69" s="65"/>
      <c r="C69" s="65">
        <v>251402</v>
      </c>
      <c r="D69" s="182"/>
      <c r="E69" s="65"/>
      <c r="F69" s="65">
        <v>198726</v>
      </c>
      <c r="G69" s="65"/>
      <c r="H69" s="65">
        <v>235455</v>
      </c>
    </row>
    <row r="70" spans="1:8" ht="13.5" customHeight="1">
      <c r="A70" s="67" t="s">
        <v>235</v>
      </c>
      <c r="B70" s="65"/>
      <c r="C70" s="65">
        <v>41763</v>
      </c>
      <c r="D70" s="182"/>
      <c r="E70" s="65"/>
      <c r="F70" s="65">
        <v>37943</v>
      </c>
      <c r="G70" s="65"/>
      <c r="H70" s="65">
        <v>35658</v>
      </c>
    </row>
    <row r="71" spans="1:8" ht="13.5" customHeight="1">
      <c r="A71" s="67" t="s">
        <v>236</v>
      </c>
      <c r="B71" s="65"/>
      <c r="C71" s="192">
        <v>281421</v>
      </c>
      <c r="D71" s="182"/>
      <c r="E71" s="65"/>
      <c r="F71" s="192">
        <v>453190</v>
      </c>
      <c r="G71" s="65"/>
      <c r="H71" s="192">
        <v>589623</v>
      </c>
    </row>
    <row r="72" spans="1:8" ht="13.5" customHeight="1">
      <c r="A72" s="70" t="s">
        <v>237</v>
      </c>
      <c r="B72" s="65"/>
      <c r="C72" s="72">
        <v>653278</v>
      </c>
      <c r="D72" s="182"/>
      <c r="E72" s="65"/>
      <c r="F72" s="72">
        <v>768840</v>
      </c>
      <c r="G72" s="65"/>
      <c r="H72" s="72">
        <v>939937</v>
      </c>
    </row>
    <row r="73" spans="1:8" ht="13.5" customHeight="1">
      <c r="A73" s="71"/>
      <c r="B73" s="65"/>
      <c r="C73" s="65"/>
      <c r="D73" s="182"/>
      <c r="E73" s="65"/>
      <c r="F73" s="65"/>
      <c r="G73" s="65"/>
      <c r="H73" s="65"/>
    </row>
    <row r="74" spans="1:8" ht="13.5" customHeight="1">
      <c r="A74" s="70" t="s">
        <v>238</v>
      </c>
      <c r="B74" s="65"/>
      <c r="C74" s="72">
        <v>2483595</v>
      </c>
      <c r="D74" s="182"/>
      <c r="E74" s="65"/>
      <c r="F74" s="72">
        <v>2660885</v>
      </c>
      <c r="G74" s="65"/>
      <c r="H74" s="72">
        <v>2761987</v>
      </c>
    </row>
    <row r="75" spans="1:8" ht="13.5" customHeight="1">
      <c r="A75" s="71"/>
      <c r="B75" s="180"/>
      <c r="C75" s="180"/>
      <c r="D75" s="182"/>
      <c r="E75" s="65"/>
      <c r="F75" s="65"/>
      <c r="G75" s="65"/>
      <c r="H75" s="65"/>
    </row>
    <row r="76" spans="1:8" ht="13.5" customHeight="1">
      <c r="A76" s="70" t="s">
        <v>239</v>
      </c>
      <c r="B76" s="180"/>
      <c r="C76" s="180"/>
      <c r="D76" s="182"/>
      <c r="E76" s="65"/>
      <c r="F76" s="65"/>
      <c r="G76" s="65"/>
      <c r="H76" s="65"/>
    </row>
    <row r="77" spans="1:8" ht="13.5" customHeight="1">
      <c r="A77" s="71"/>
      <c r="B77" s="180"/>
      <c r="C77" s="180"/>
      <c r="D77" s="182"/>
      <c r="E77" s="65"/>
      <c r="F77" s="65"/>
      <c r="G77" s="65"/>
      <c r="H77" s="65"/>
    </row>
    <row r="78" spans="1:8" ht="13.5" customHeight="1">
      <c r="A78" s="256"/>
      <c r="B78" s="256" t="s">
        <v>240</v>
      </c>
      <c r="C78" s="249"/>
      <c r="D78" s="250"/>
      <c r="E78" s="251"/>
      <c r="F78" s="251"/>
      <c r="G78" s="251"/>
      <c r="H78" s="251"/>
    </row>
    <row r="79" spans="1:8" ht="13.5" customHeight="1">
      <c r="A79" s="252"/>
      <c r="B79" s="253"/>
      <c r="C79" s="253"/>
      <c r="D79" s="254"/>
      <c r="E79" s="255"/>
      <c r="F79" s="255"/>
      <c r="G79" s="255"/>
      <c r="H79" s="255"/>
    </row>
    <row r="80" spans="1:8" ht="13.5" customHeight="1">
      <c r="A80" s="252"/>
      <c r="B80" s="253"/>
      <c r="C80" s="253"/>
      <c r="D80" s="254"/>
      <c r="E80" s="255"/>
      <c r="F80" s="255"/>
      <c r="G80" s="255"/>
      <c r="H80" s="255"/>
    </row>
    <row r="81" spans="1:8" ht="13.5" customHeight="1">
      <c r="A81" s="252"/>
      <c r="B81" s="253"/>
      <c r="C81" s="253"/>
      <c r="D81" s="254"/>
      <c r="E81" s="255"/>
      <c r="F81" s="255"/>
      <c r="G81" s="255"/>
      <c r="H81" s="255"/>
    </row>
    <row r="82" spans="1:8" ht="13.5" customHeight="1">
      <c r="A82" s="252"/>
      <c r="B82" s="253"/>
      <c r="C82" s="253"/>
      <c r="D82" s="254"/>
      <c r="E82" s="255"/>
      <c r="F82" s="255"/>
      <c r="G82" s="255"/>
      <c r="H82" s="255"/>
    </row>
    <row r="83" spans="1:8" ht="15" customHeight="1">
      <c r="A83" s="43"/>
      <c r="B83" s="43"/>
      <c r="C83" s="43"/>
      <c r="D83" s="43"/>
      <c r="E83" s="43"/>
      <c r="F83" s="43"/>
      <c r="G83" s="43"/>
      <c r="H83" s="43"/>
    </row>
  </sheetData>
  <phoneticPr fontId="42" type="noConversion"/>
  <conditionalFormatting sqref="B4:C19 E4:F19 G11 G19 B20:F22 D23:E23 C24:E25 F25:G25 B28:G28 B29:F29 B30:D31 E31:F31 D32:F34 B35:F35 B36:D38 E37:F38 B23:B25 C26:G27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95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showGridLines="0" workbookViewId="0">
      <selection activeCell="H15" sqref="H15"/>
    </sheetView>
  </sheetViews>
  <sheetFormatPr defaultColWidth="8.85546875" defaultRowHeight="15" customHeight="1"/>
  <cols>
    <col min="1" max="16384" width="8.85546875" style="3"/>
  </cols>
  <sheetData>
    <row r="1" spans="1:6" ht="13.5" customHeight="1">
      <c r="A1" s="265" t="s">
        <v>210</v>
      </c>
      <c r="B1" s="260"/>
      <c r="C1" s="260"/>
      <c r="D1" s="260"/>
      <c r="E1" s="260"/>
      <c r="F1" s="43"/>
    </row>
    <row r="2" spans="1:6" ht="13.5" customHeight="1">
      <c r="A2" s="260"/>
      <c r="B2" s="260"/>
      <c r="C2" s="260"/>
      <c r="D2" s="260"/>
      <c r="E2" s="260"/>
      <c r="F2" s="43"/>
    </row>
    <row r="3" spans="1:6" ht="13.5" customHeight="1">
      <c r="A3" s="265" t="s">
        <v>211</v>
      </c>
      <c r="B3" s="260"/>
      <c r="C3" s="260"/>
      <c r="D3" s="260"/>
      <c r="E3" s="260"/>
      <c r="F3" s="43"/>
    </row>
    <row r="4" spans="1:6" ht="13.5" customHeight="1">
      <c r="A4" s="265" t="s">
        <v>212</v>
      </c>
      <c r="B4" s="260"/>
      <c r="C4" s="260"/>
      <c r="D4" s="260"/>
      <c r="E4" s="260"/>
      <c r="F4" s="43"/>
    </row>
    <row r="5" spans="1:6" ht="13.5" customHeight="1">
      <c r="A5" s="265" t="s">
        <v>213</v>
      </c>
      <c r="B5" s="260"/>
      <c r="C5" s="260"/>
      <c r="D5" s="260"/>
      <c r="E5" s="260"/>
      <c r="F5" s="43"/>
    </row>
    <row r="6" spans="1:6" ht="13.5" customHeight="1">
      <c r="A6" s="260"/>
      <c r="B6" s="260"/>
      <c r="C6" s="260"/>
      <c r="D6" s="260"/>
      <c r="E6" s="260"/>
      <c r="F6" s="43"/>
    </row>
    <row r="7" spans="1:6" ht="13.5" customHeight="1">
      <c r="A7" s="260"/>
      <c r="B7" s="260"/>
      <c r="C7" s="260"/>
      <c r="D7" s="260"/>
      <c r="E7" s="260"/>
      <c r="F7" s="43"/>
    </row>
    <row r="8" spans="1:6" ht="13.5" customHeight="1">
      <c r="A8" s="260"/>
      <c r="B8" s="260"/>
      <c r="C8" s="260"/>
      <c r="D8" s="260"/>
      <c r="E8" s="260"/>
      <c r="F8" s="43"/>
    </row>
    <row r="9" spans="1:6" ht="13.5" customHeight="1">
      <c r="A9" s="260"/>
      <c r="B9" s="260"/>
      <c r="C9" s="260"/>
      <c r="D9" s="260"/>
      <c r="E9" s="260"/>
      <c r="F9" s="43"/>
    </row>
    <row r="10" spans="1:6" ht="13.5" customHeight="1">
      <c r="A10" s="260"/>
      <c r="B10" s="260"/>
      <c r="C10" s="260"/>
      <c r="D10" s="260"/>
      <c r="E10" s="260"/>
      <c r="F10" s="43"/>
    </row>
    <row r="11" spans="1:6" ht="15" customHeight="1">
      <c r="A11" s="43"/>
      <c r="B11" s="43"/>
      <c r="C11" s="43"/>
      <c r="D11" s="43"/>
      <c r="E11" s="43"/>
      <c r="F11" s="43"/>
    </row>
  </sheetData>
  <phoneticPr fontId="42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showGridLines="0" workbookViewId="0">
      <selection activeCell="H8" sqref="H8"/>
    </sheetView>
  </sheetViews>
  <sheetFormatPr defaultColWidth="8.85546875" defaultRowHeight="15" customHeight="1"/>
  <cols>
    <col min="1" max="1" width="26.85546875" style="3" customWidth="1"/>
    <col min="2" max="2" width="13.7109375" style="3" customWidth="1"/>
    <col min="3" max="3" width="12.7109375" style="3" customWidth="1"/>
    <col min="4" max="4" width="11.7109375" style="3" customWidth="1"/>
    <col min="5" max="16384" width="8.85546875" style="3"/>
  </cols>
  <sheetData>
    <row r="1" spans="1:6" ht="15" customHeight="1">
      <c r="A1" s="273" t="s">
        <v>524</v>
      </c>
    </row>
    <row r="2" spans="1:6" ht="15" customHeight="1">
      <c r="A2" s="273"/>
    </row>
    <row r="3" spans="1:6" ht="13.5" customHeight="1">
      <c r="A3" s="45" t="s">
        <v>321</v>
      </c>
      <c r="B3" s="45"/>
      <c r="C3" s="45"/>
      <c r="D3" s="45"/>
      <c r="E3" s="45"/>
      <c r="F3" s="46"/>
    </row>
    <row r="4" spans="1:6" ht="18.75" customHeight="1">
      <c r="A4" s="99"/>
      <c r="B4" s="100"/>
      <c r="C4" s="100"/>
      <c r="D4" s="100"/>
      <c r="E4" s="45"/>
      <c r="F4" s="46"/>
    </row>
    <row r="5" spans="1:6" ht="15.75" customHeight="1">
      <c r="A5" s="56"/>
      <c r="B5" s="45"/>
      <c r="C5" s="45"/>
      <c r="D5" s="45"/>
      <c r="E5" s="45"/>
      <c r="F5" s="46"/>
    </row>
    <row r="6" spans="1:6" ht="70.5" customHeight="1">
      <c r="A6" s="60"/>
      <c r="B6" s="62"/>
      <c r="C6" s="62"/>
      <c r="D6" s="62"/>
      <c r="E6" s="45"/>
      <c r="F6" s="46"/>
    </row>
    <row r="7" spans="1:6" ht="21.75" customHeight="1">
      <c r="A7" s="45"/>
      <c r="B7" s="57"/>
      <c r="C7" s="57"/>
      <c r="D7" s="57"/>
      <c r="E7" s="45"/>
      <c r="F7" s="46"/>
    </row>
    <row r="8" spans="1:6" ht="75.75" customHeight="1">
      <c r="A8" s="544"/>
      <c r="B8" s="544"/>
      <c r="C8" s="544"/>
      <c r="D8" s="544"/>
      <c r="E8" s="45"/>
      <c r="F8" s="46"/>
    </row>
    <row r="9" spans="1:6" ht="15.75" customHeight="1">
      <c r="A9" s="545"/>
      <c r="B9" s="545"/>
      <c r="C9" s="545"/>
      <c r="D9" s="545"/>
      <c r="E9" s="45"/>
      <c r="F9" s="46"/>
    </row>
    <row r="10" spans="1:6" ht="31.5" customHeight="1">
      <c r="A10" s="58"/>
      <c r="B10" s="546"/>
      <c r="C10" s="546"/>
      <c r="D10" s="546"/>
      <c r="E10" s="45"/>
      <c r="F10" s="46"/>
    </row>
    <row r="11" spans="1:6" ht="67.5" customHeight="1">
      <c r="A11" s="59"/>
      <c r="B11" s="546"/>
      <c r="C11" s="546"/>
      <c r="D11" s="546"/>
      <c r="E11" s="45"/>
      <c r="F11" s="46"/>
    </row>
    <row r="12" spans="1:6" ht="32.25" customHeight="1">
      <c r="A12" s="60"/>
      <c r="B12" s="546"/>
      <c r="C12" s="546"/>
      <c r="D12" s="546"/>
      <c r="E12" s="45"/>
      <c r="F12" s="46"/>
    </row>
    <row r="13" spans="1:6" ht="15.75" customHeight="1">
      <c r="A13" s="61"/>
      <c r="B13" s="546"/>
      <c r="C13" s="546"/>
      <c r="D13" s="546"/>
      <c r="E13" s="45"/>
      <c r="F13" s="46"/>
    </row>
    <row r="14" spans="1:6" ht="15.75" customHeight="1">
      <c r="A14" s="58"/>
      <c r="B14" s="546"/>
      <c r="C14" s="546"/>
      <c r="D14" s="546"/>
      <c r="E14" s="45"/>
      <c r="F14" s="46"/>
    </row>
    <row r="15" spans="1:6" ht="43.5" customHeight="1">
      <c r="A15" s="60"/>
      <c r="B15" s="546"/>
      <c r="C15" s="546"/>
      <c r="D15" s="546"/>
      <c r="E15" s="45"/>
      <c r="F15" s="46"/>
    </row>
    <row r="16" spans="1:6" ht="15.75" customHeight="1">
      <c r="A16" s="61"/>
      <c r="B16" s="62"/>
      <c r="C16" s="62"/>
      <c r="D16" s="62"/>
      <c r="E16" s="45"/>
      <c r="F16" s="46"/>
    </row>
    <row r="17" spans="1:6" ht="15.75" customHeight="1">
      <c r="A17" s="58"/>
      <c r="B17" s="63"/>
      <c r="C17" s="63"/>
      <c r="D17" s="63"/>
      <c r="E17" s="45"/>
      <c r="F17" s="46"/>
    </row>
    <row r="18" spans="1:6" ht="16.5" customHeight="1">
      <c r="A18" s="61"/>
      <c r="B18" s="64"/>
      <c r="C18" s="64"/>
      <c r="D18" s="64"/>
      <c r="E18" s="45"/>
      <c r="F18" s="46"/>
    </row>
    <row r="19" spans="1:6" ht="15" customHeight="1">
      <c r="A19" s="46"/>
      <c r="B19" s="46"/>
      <c r="C19" s="46"/>
      <c r="D19" s="46"/>
      <c r="E19" s="46"/>
      <c r="F19" s="46"/>
    </row>
    <row r="20" spans="1:6" ht="15" customHeight="1">
      <c r="A20" s="46"/>
      <c r="B20" s="46"/>
      <c r="C20" s="46"/>
      <c r="D20" s="46"/>
      <c r="E20" s="46"/>
      <c r="F20" s="46"/>
    </row>
    <row r="21" spans="1:6" ht="15" customHeight="1">
      <c r="A21" s="46"/>
      <c r="B21" s="46"/>
      <c r="C21" s="46"/>
      <c r="D21" s="46"/>
      <c r="E21" s="46"/>
      <c r="F21" s="46"/>
    </row>
  </sheetData>
  <mergeCells count="10">
    <mergeCell ref="D8:D9"/>
    <mergeCell ref="D10:D12"/>
    <mergeCell ref="D13:D15"/>
    <mergeCell ref="A8:A9"/>
    <mergeCell ref="B8:B9"/>
    <mergeCell ref="B10:B12"/>
    <mergeCell ref="B13:B15"/>
    <mergeCell ref="C8:C9"/>
    <mergeCell ref="C10:C12"/>
    <mergeCell ref="C13:C15"/>
  </mergeCells>
  <phoneticPr fontId="42" type="noConversion"/>
  <conditionalFormatting sqref="B10:D15 B17:D1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152"/>
  <sheetViews>
    <sheetView tabSelected="1" zoomScaleNormal="10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W145" sqref="W145"/>
    </sheetView>
  </sheetViews>
  <sheetFormatPr defaultRowHeight="12.75" customHeight="1"/>
  <cols>
    <col min="1" max="1" width="15.42578125" style="6" hidden="1" customWidth="1"/>
    <col min="2" max="2" width="30.85546875" style="6" customWidth="1"/>
    <col min="3" max="3" width="1.5703125" style="6" customWidth="1"/>
    <col min="4" max="5" width="16.140625" style="6" hidden="1" customWidth="1"/>
    <col min="6" max="6" width="10.7109375" style="347" hidden="1" customWidth="1"/>
    <col min="7" max="7" width="1.5703125" style="6" hidden="1" customWidth="1"/>
    <col min="8" max="8" width="17.7109375" style="6" hidden="1" customWidth="1"/>
    <col min="9" max="9" width="17.140625" style="6" hidden="1" customWidth="1"/>
    <col min="10" max="10" width="9.85546875" style="347" hidden="1" customWidth="1"/>
    <col min="11" max="11" width="1.28515625" style="6" hidden="1" customWidth="1"/>
    <col min="12" max="12" width="17" style="6" hidden="1" customWidth="1"/>
    <col min="13" max="13" width="15.7109375" style="6" hidden="1" customWidth="1"/>
    <col min="14" max="14" width="10.7109375" style="347" hidden="1" customWidth="1"/>
    <col min="15" max="15" width="43.5703125" style="6" hidden="1" customWidth="1"/>
    <col min="16" max="16" width="1.140625" style="6" customWidth="1"/>
    <col min="17" max="17" width="15.7109375" style="6" bestFit="1" customWidth="1"/>
    <col min="18" max="18" width="15.140625" style="6" bestFit="1" customWidth="1"/>
    <col min="19" max="19" width="18.85546875" style="498" hidden="1" customWidth="1"/>
    <col min="20" max="20" width="11.140625" style="347" hidden="1" customWidth="1"/>
    <col min="21" max="21" width="18.5703125" style="6" customWidth="1"/>
    <col min="22" max="22" width="16.28515625" style="6" hidden="1" customWidth="1"/>
    <col min="23" max="23" width="19.42578125" style="6" customWidth="1"/>
    <col min="24" max="24" width="29" style="6" customWidth="1"/>
    <col min="25" max="25" width="13" style="37" customWidth="1"/>
    <col min="26" max="26" width="14.28515625" style="37" customWidth="1"/>
    <col min="27" max="27" width="9.140625" style="6"/>
    <col min="28" max="28" width="10.85546875" style="6" bestFit="1" customWidth="1"/>
    <col min="29" max="29" width="9.28515625" style="6" bestFit="1" customWidth="1"/>
    <col min="30" max="16384" width="9.140625" style="6"/>
  </cols>
  <sheetData>
    <row r="1" spans="1:26" s="450" customFormat="1" ht="27.75" customHeight="1">
      <c r="A1" s="448" t="s">
        <v>555</v>
      </c>
      <c r="B1" s="449"/>
      <c r="C1" s="32"/>
      <c r="D1" s="342" t="s">
        <v>34</v>
      </c>
      <c r="E1" s="5" t="s">
        <v>35</v>
      </c>
      <c r="F1" s="431" t="s">
        <v>36</v>
      </c>
      <c r="G1" s="32"/>
      <c r="H1" s="342" t="s">
        <v>569</v>
      </c>
      <c r="I1" s="5" t="s">
        <v>568</v>
      </c>
      <c r="J1" s="431" t="s">
        <v>36</v>
      </c>
      <c r="K1" s="32"/>
      <c r="L1" s="342" t="s">
        <v>567</v>
      </c>
      <c r="M1" s="5" t="s">
        <v>570</v>
      </c>
      <c r="N1" s="460" t="s">
        <v>36</v>
      </c>
      <c r="O1" s="5" t="s">
        <v>37</v>
      </c>
      <c r="P1" s="32"/>
      <c r="Q1" s="342" t="s">
        <v>559</v>
      </c>
      <c r="R1" s="342" t="s">
        <v>256</v>
      </c>
      <c r="S1" s="472" t="s">
        <v>582</v>
      </c>
      <c r="T1" s="348" t="s">
        <v>36</v>
      </c>
      <c r="U1" s="39" t="s">
        <v>510</v>
      </c>
      <c r="V1" s="39" t="s">
        <v>590</v>
      </c>
      <c r="W1" s="564" t="s">
        <v>597</v>
      </c>
      <c r="X1" s="39" t="s">
        <v>511</v>
      </c>
      <c r="Y1" s="343" t="s">
        <v>338</v>
      </c>
      <c r="Z1" s="343" t="s">
        <v>339</v>
      </c>
    </row>
    <row r="2" spans="1:26" ht="12.75" customHeight="1">
      <c r="A2" s="7"/>
      <c r="B2" s="8" t="s">
        <v>4</v>
      </c>
      <c r="C2" s="31"/>
      <c r="D2" s="9"/>
      <c r="E2" s="9"/>
      <c r="F2" s="432"/>
      <c r="G2" s="30"/>
      <c r="H2" s="9"/>
      <c r="I2" s="9"/>
      <c r="J2" s="432"/>
      <c r="K2" s="30"/>
      <c r="L2" s="9"/>
      <c r="M2" s="9"/>
      <c r="N2" s="432"/>
      <c r="O2" s="9"/>
      <c r="P2" s="30"/>
      <c r="Q2" s="9"/>
      <c r="R2" s="336"/>
      <c r="S2" s="483"/>
      <c r="T2" s="349"/>
      <c r="U2" s="295"/>
      <c r="V2" s="295"/>
      <c r="W2" s="547"/>
      <c r="X2" s="121"/>
      <c r="Y2" s="120"/>
      <c r="Z2" s="120"/>
    </row>
    <row r="3" spans="1:26" ht="12.75" customHeight="1">
      <c r="A3" s="7"/>
      <c r="B3" s="339" t="s">
        <v>5</v>
      </c>
      <c r="C3" s="30"/>
      <c r="D3" s="9">
        <v>716276.42</v>
      </c>
      <c r="E3" s="9">
        <v>715715</v>
      </c>
      <c r="F3" s="432">
        <f t="shared" ref="F3:F9" si="0">D3-E3</f>
        <v>561.42000000004191</v>
      </c>
      <c r="G3" s="30"/>
      <c r="H3" s="9">
        <v>727020.57</v>
      </c>
      <c r="I3" s="9">
        <v>731422</v>
      </c>
      <c r="J3" s="432">
        <f t="shared" ref="J3:J9" si="1">H3-I3</f>
        <v>-4401.4300000000512</v>
      </c>
      <c r="K3" s="30"/>
      <c r="L3" s="9">
        <f>(H3)+(H3*2%)</f>
        <v>741560.98139999993</v>
      </c>
      <c r="M3" s="9">
        <v>730106</v>
      </c>
      <c r="N3" s="432">
        <f>L3-M3</f>
        <v>11454.981399999931</v>
      </c>
      <c r="O3" s="9"/>
      <c r="P3" s="30"/>
      <c r="Q3" s="9">
        <v>763808</v>
      </c>
      <c r="R3" s="240">
        <v>764673</v>
      </c>
      <c r="S3" s="484"/>
      <c r="T3" s="350">
        <f>R3-Q3</f>
        <v>865</v>
      </c>
      <c r="U3" s="294" t="s">
        <v>38</v>
      </c>
      <c r="V3" s="344">
        <f>R3*0.95</f>
        <v>726439.35</v>
      </c>
      <c r="W3" s="548">
        <f>R3*0.96</f>
        <v>734086.08</v>
      </c>
      <c r="X3" s="121" t="s">
        <v>558</v>
      </c>
      <c r="Y3" s="163"/>
      <c r="Z3" s="163"/>
    </row>
    <row r="4" spans="1:26" ht="12.75" customHeight="1">
      <c r="A4" s="7"/>
      <c r="B4" s="339" t="s">
        <v>6</v>
      </c>
      <c r="C4" s="30"/>
      <c r="D4" s="9">
        <v>1300</v>
      </c>
      <c r="E4" s="9">
        <v>1300</v>
      </c>
      <c r="F4" s="432">
        <f t="shared" si="0"/>
        <v>0</v>
      </c>
      <c r="G4" s="30"/>
      <c r="H4" s="9">
        <v>1300</v>
      </c>
      <c r="I4" s="9">
        <v>1300</v>
      </c>
      <c r="J4" s="432">
        <f t="shared" si="1"/>
        <v>0</v>
      </c>
      <c r="K4" s="30"/>
      <c r="L4" s="9">
        <v>1300</v>
      </c>
      <c r="M4" s="9">
        <v>1300</v>
      </c>
      <c r="N4" s="432">
        <f t="shared" ref="N4:N29" si="2">L4-M4</f>
        <v>0</v>
      </c>
      <c r="O4" s="9"/>
      <c r="P4" s="30"/>
      <c r="Q4" s="9">
        <v>1300</v>
      </c>
      <c r="R4" s="240">
        <v>1300</v>
      </c>
      <c r="S4" s="484"/>
      <c r="T4" s="350">
        <f t="shared" ref="T4:T8" si="3">R4-Q4</f>
        <v>0</v>
      </c>
      <c r="U4" s="294" t="s">
        <v>513</v>
      </c>
      <c r="V4" s="120">
        <v>1300</v>
      </c>
      <c r="W4" s="549">
        <v>1300</v>
      </c>
      <c r="X4" s="121" t="s">
        <v>557</v>
      </c>
      <c r="Y4" s="120">
        <v>1300</v>
      </c>
      <c r="Z4" s="120">
        <v>1300</v>
      </c>
    </row>
    <row r="5" spans="1:26" ht="12.75" customHeight="1">
      <c r="A5" s="7"/>
      <c r="B5" s="339" t="s">
        <v>7</v>
      </c>
      <c r="C5" s="30"/>
      <c r="D5" s="9">
        <v>500</v>
      </c>
      <c r="E5" s="9">
        <v>700</v>
      </c>
      <c r="F5" s="432">
        <f t="shared" si="0"/>
        <v>-200</v>
      </c>
      <c r="G5" s="30"/>
      <c r="H5" s="9">
        <v>500</v>
      </c>
      <c r="I5" s="9">
        <v>350</v>
      </c>
      <c r="J5" s="432">
        <f t="shared" si="1"/>
        <v>150</v>
      </c>
      <c r="K5" s="30"/>
      <c r="L5" s="9">
        <v>500</v>
      </c>
      <c r="M5" s="9">
        <v>550</v>
      </c>
      <c r="N5" s="432">
        <f t="shared" si="2"/>
        <v>-50</v>
      </c>
      <c r="O5" s="9"/>
      <c r="P5" s="30"/>
      <c r="Q5" s="9">
        <v>500</v>
      </c>
      <c r="R5" s="240">
        <v>700</v>
      </c>
      <c r="S5" s="484"/>
      <c r="T5" s="350">
        <f t="shared" si="3"/>
        <v>200</v>
      </c>
      <c r="U5" s="294" t="s">
        <v>40</v>
      </c>
      <c r="V5" s="120">
        <v>500</v>
      </c>
      <c r="W5" s="549">
        <v>500</v>
      </c>
      <c r="X5" s="121" t="s">
        <v>557</v>
      </c>
      <c r="Y5" s="120">
        <v>500</v>
      </c>
      <c r="Z5" s="120">
        <v>500</v>
      </c>
    </row>
    <row r="6" spans="1:26" ht="12.75" customHeight="1">
      <c r="A6" s="7"/>
      <c r="B6" s="339" t="s">
        <v>8</v>
      </c>
      <c r="C6" s="30"/>
      <c r="D6" s="9">
        <v>100</v>
      </c>
      <c r="E6" s="9">
        <v>60</v>
      </c>
      <c r="F6" s="432">
        <f t="shared" si="0"/>
        <v>40</v>
      </c>
      <c r="G6" s="30"/>
      <c r="H6" s="9">
        <v>100</v>
      </c>
      <c r="I6" s="9">
        <v>240</v>
      </c>
      <c r="J6" s="432">
        <f t="shared" si="1"/>
        <v>-140</v>
      </c>
      <c r="K6" s="30"/>
      <c r="L6" s="9">
        <v>100</v>
      </c>
      <c r="M6" s="9">
        <v>350</v>
      </c>
      <c r="N6" s="432">
        <f t="shared" si="2"/>
        <v>-250</v>
      </c>
      <c r="O6" s="9"/>
      <c r="P6" s="30"/>
      <c r="Q6" s="9">
        <v>200</v>
      </c>
      <c r="R6" s="240">
        <v>630</v>
      </c>
      <c r="S6" s="484"/>
      <c r="T6" s="350">
        <f t="shared" si="3"/>
        <v>430</v>
      </c>
      <c r="U6" s="294" t="s">
        <v>41</v>
      </c>
      <c r="V6" s="120">
        <v>200</v>
      </c>
      <c r="W6" s="549">
        <v>200</v>
      </c>
      <c r="X6" s="121" t="s">
        <v>557</v>
      </c>
      <c r="Y6" s="120">
        <v>200</v>
      </c>
      <c r="Z6" s="120">
        <v>200</v>
      </c>
    </row>
    <row r="7" spans="1:26" ht="12.75" customHeight="1">
      <c r="A7" s="7"/>
      <c r="B7" s="339" t="s">
        <v>9</v>
      </c>
      <c r="C7" s="30"/>
      <c r="D7" s="9">
        <v>5000</v>
      </c>
      <c r="E7" s="9">
        <v>3589</v>
      </c>
      <c r="F7" s="432">
        <f t="shared" si="0"/>
        <v>1411</v>
      </c>
      <c r="G7" s="30"/>
      <c r="H7" s="9">
        <v>5000</v>
      </c>
      <c r="I7" s="9">
        <v>7126</v>
      </c>
      <c r="J7" s="432">
        <f t="shared" si="1"/>
        <v>-2126</v>
      </c>
      <c r="K7" s="30"/>
      <c r="L7" s="9">
        <v>5000</v>
      </c>
      <c r="M7" s="9">
        <v>6160</v>
      </c>
      <c r="N7" s="432">
        <f t="shared" si="2"/>
        <v>-1160</v>
      </c>
      <c r="O7" s="9"/>
      <c r="P7" s="30"/>
      <c r="Q7" s="9">
        <v>5200</v>
      </c>
      <c r="R7" s="240">
        <v>11662</v>
      </c>
      <c r="S7" s="484">
        <v>12147</v>
      </c>
      <c r="T7" s="350">
        <f t="shared" si="3"/>
        <v>6462</v>
      </c>
      <c r="U7" s="294" t="s">
        <v>42</v>
      </c>
      <c r="V7" s="293">
        <f>850*12</f>
        <v>10200</v>
      </c>
      <c r="W7" s="550">
        <f>850*12</f>
        <v>10200</v>
      </c>
      <c r="X7" s="270" t="s">
        <v>556</v>
      </c>
      <c r="Y7" s="120">
        <v>10200</v>
      </c>
      <c r="Z7" s="120">
        <v>10200</v>
      </c>
    </row>
    <row r="8" spans="1:26" ht="12.75" customHeight="1">
      <c r="A8" s="7"/>
      <c r="B8" s="339" t="s">
        <v>10</v>
      </c>
      <c r="C8" s="30"/>
      <c r="D8" s="9">
        <v>500</v>
      </c>
      <c r="E8" s="9">
        <v>274</v>
      </c>
      <c r="F8" s="432">
        <f t="shared" si="0"/>
        <v>226</v>
      </c>
      <c r="G8" s="30"/>
      <c r="H8" s="9">
        <v>500</v>
      </c>
      <c r="I8" s="9">
        <v>322</v>
      </c>
      <c r="J8" s="432">
        <f t="shared" si="1"/>
        <v>178</v>
      </c>
      <c r="K8" s="30"/>
      <c r="L8" s="9">
        <v>500</v>
      </c>
      <c r="M8" s="9">
        <v>337</v>
      </c>
      <c r="N8" s="432">
        <f t="shared" si="2"/>
        <v>163</v>
      </c>
      <c r="O8" s="9"/>
      <c r="P8" s="30"/>
      <c r="Q8" s="9">
        <v>500</v>
      </c>
      <c r="R8" s="240">
        <v>298</v>
      </c>
      <c r="S8" s="484"/>
      <c r="T8" s="350">
        <f t="shared" si="3"/>
        <v>-202</v>
      </c>
      <c r="U8" s="295"/>
      <c r="V8" s="293">
        <f>R8</f>
        <v>298</v>
      </c>
      <c r="W8" s="550">
        <f>R8</f>
        <v>298</v>
      </c>
      <c r="X8" s="121" t="s">
        <v>557</v>
      </c>
      <c r="Y8" s="120">
        <v>500</v>
      </c>
      <c r="Z8" s="120">
        <v>500</v>
      </c>
    </row>
    <row r="9" spans="1:26" ht="12.75" customHeight="1">
      <c r="A9" s="7"/>
      <c r="B9" s="339" t="s">
        <v>11</v>
      </c>
      <c r="C9" s="30"/>
      <c r="D9" s="9">
        <v>6184</v>
      </c>
      <c r="E9" s="9">
        <v>6184</v>
      </c>
      <c r="F9" s="432">
        <f t="shared" si="0"/>
        <v>0</v>
      </c>
      <c r="G9" s="30"/>
      <c r="H9" s="9">
        <v>6184</v>
      </c>
      <c r="I9" s="9">
        <v>6184</v>
      </c>
      <c r="J9" s="432">
        <f t="shared" si="1"/>
        <v>0</v>
      </c>
      <c r="K9" s="30"/>
      <c r="L9" s="9">
        <v>6184</v>
      </c>
      <c r="M9" s="9">
        <v>6184</v>
      </c>
      <c r="N9" s="432">
        <f t="shared" si="2"/>
        <v>0</v>
      </c>
      <c r="O9" s="9"/>
      <c r="P9" s="30"/>
      <c r="Q9" s="9">
        <v>6184</v>
      </c>
      <c r="R9" s="240">
        <v>6184</v>
      </c>
      <c r="S9" s="484">
        <v>6184</v>
      </c>
      <c r="T9" s="350">
        <f>R9-Q9</f>
        <v>0</v>
      </c>
      <c r="U9" s="294" t="s">
        <v>43</v>
      </c>
      <c r="V9" s="293">
        <f>R9</f>
        <v>6184</v>
      </c>
      <c r="W9" s="550">
        <f>R9</f>
        <v>6184</v>
      </c>
      <c r="X9" s="121" t="s">
        <v>557</v>
      </c>
      <c r="Y9" s="120">
        <v>6184</v>
      </c>
      <c r="Z9" s="120">
        <v>6184</v>
      </c>
    </row>
    <row r="10" spans="1:26" ht="12.75" customHeight="1">
      <c r="A10" s="7"/>
      <c r="B10" s="501" t="s">
        <v>583</v>
      </c>
      <c r="C10" s="385"/>
      <c r="D10" s="399"/>
      <c r="E10" s="399"/>
      <c r="F10" s="433"/>
      <c r="G10" s="385"/>
      <c r="H10" s="399"/>
      <c r="I10" s="399"/>
      <c r="J10" s="433"/>
      <c r="K10" s="385"/>
      <c r="L10" s="399"/>
      <c r="M10" s="399"/>
      <c r="N10" s="433"/>
      <c r="O10" s="399"/>
      <c r="P10" s="385"/>
      <c r="Q10" s="399"/>
      <c r="R10" s="400"/>
      <c r="S10" s="485">
        <v>3500</v>
      </c>
      <c r="T10" s="401"/>
      <c r="U10" s="499"/>
      <c r="V10" s="403"/>
      <c r="W10" s="551"/>
      <c r="X10" s="405"/>
      <c r="Y10" s="120"/>
      <c r="Z10" s="120"/>
    </row>
    <row r="11" spans="1:26" ht="12.75" customHeight="1" thickBot="1">
      <c r="A11" s="7"/>
      <c r="B11" s="500" t="s">
        <v>584</v>
      </c>
      <c r="C11" s="385"/>
      <c r="D11" s="399"/>
      <c r="E11" s="399"/>
      <c r="F11" s="433"/>
      <c r="G11" s="385"/>
      <c r="H11" s="399"/>
      <c r="I11" s="399"/>
      <c r="J11" s="433"/>
      <c r="K11" s="385"/>
      <c r="L11" s="399"/>
      <c r="M11" s="399"/>
      <c r="N11" s="433">
        <f t="shared" si="2"/>
        <v>0</v>
      </c>
      <c r="O11" s="399"/>
      <c r="P11" s="385"/>
      <c r="Q11" s="399"/>
      <c r="R11" s="400"/>
      <c r="S11" s="485">
        <v>2680</v>
      </c>
      <c r="T11" s="401"/>
      <c r="U11" s="402"/>
      <c r="V11" s="404"/>
      <c r="W11" s="552"/>
      <c r="X11" s="405"/>
      <c r="Y11" s="120"/>
      <c r="Z11" s="120"/>
    </row>
    <row r="12" spans="1:26" s="420" customFormat="1" ht="12.75" customHeight="1" thickTop="1" thickBot="1">
      <c r="A12" s="408"/>
      <c r="B12" s="409" t="s">
        <v>12</v>
      </c>
      <c r="C12" s="410"/>
      <c r="D12" s="411">
        <v>729860.42</v>
      </c>
      <c r="E12" s="411">
        <f>SUM(E3:E9)</f>
        <v>727822</v>
      </c>
      <c r="F12" s="434">
        <f>D12-E12</f>
        <v>2038.4200000000419</v>
      </c>
      <c r="G12" s="412"/>
      <c r="H12" s="411">
        <f>SUM(H3:H11)</f>
        <v>740604.57</v>
      </c>
      <c r="I12" s="411">
        <f>SUM(I3:I11)</f>
        <v>746944</v>
      </c>
      <c r="J12" s="434">
        <f>H12-I12</f>
        <v>-6339.4300000000512</v>
      </c>
      <c r="K12" s="412"/>
      <c r="L12" s="411">
        <f>SUM(L3:L11)</f>
        <v>755144.98139999993</v>
      </c>
      <c r="M12" s="411">
        <f>SUM(M3:M9)</f>
        <v>744987</v>
      </c>
      <c r="N12" s="461">
        <f t="shared" si="2"/>
        <v>10157.981399999931</v>
      </c>
      <c r="O12" s="413"/>
      <c r="P12" s="412"/>
      <c r="Q12" s="411">
        <f>SUM(Q3:Q11)</f>
        <v>777692</v>
      </c>
      <c r="R12" s="414">
        <f>+SUM(R3:R9)</f>
        <v>785447</v>
      </c>
      <c r="S12" s="473">
        <f>SUM(S3:S11)</f>
        <v>24511</v>
      </c>
      <c r="T12" s="415">
        <f>R12-Q12</f>
        <v>7755</v>
      </c>
      <c r="U12" s="416"/>
      <c r="V12" s="417">
        <f>SUM(V3:V11)</f>
        <v>745121.35</v>
      </c>
      <c r="W12" s="553">
        <f>SUM(W3:W11)</f>
        <v>752768.08</v>
      </c>
      <c r="X12" s="418"/>
      <c r="Y12" s="419">
        <f>SUM(Y3:Y11)</f>
        <v>18884</v>
      </c>
      <c r="Z12" s="419">
        <f>SUM(Z3:Z11)</f>
        <v>18884</v>
      </c>
    </row>
    <row r="13" spans="1:26" ht="12.75" customHeight="1" thickTop="1">
      <c r="A13" s="7"/>
      <c r="B13" s="392"/>
      <c r="C13" s="393"/>
      <c r="D13" s="392"/>
      <c r="E13" s="392"/>
      <c r="F13" s="435"/>
      <c r="G13" s="393"/>
      <c r="H13" s="392"/>
      <c r="I13" s="392"/>
      <c r="J13" s="435"/>
      <c r="K13" s="393"/>
      <c r="L13" s="392"/>
      <c r="M13" s="392"/>
      <c r="N13" s="462"/>
      <c r="O13" s="392"/>
      <c r="P13" s="393"/>
      <c r="Q13" s="392"/>
      <c r="R13" s="406"/>
      <c r="S13" s="486"/>
      <c r="T13" s="407"/>
      <c r="U13" s="397"/>
      <c r="V13" s="398"/>
      <c r="W13" s="554"/>
      <c r="X13" s="397"/>
      <c r="Y13" s="40"/>
      <c r="Z13" s="40"/>
    </row>
    <row r="14" spans="1:26" ht="12.75" customHeight="1">
      <c r="A14" s="7"/>
      <c r="B14" s="11" t="s">
        <v>13</v>
      </c>
      <c r="C14" s="31"/>
      <c r="D14" s="10"/>
      <c r="E14" s="10"/>
      <c r="F14" s="436"/>
      <c r="G14" s="30"/>
      <c r="H14" s="10"/>
      <c r="I14" s="10"/>
      <c r="J14" s="436"/>
      <c r="K14" s="30"/>
      <c r="L14" s="10"/>
      <c r="M14" s="10"/>
      <c r="N14" s="439"/>
      <c r="O14" s="10"/>
      <c r="P14" s="30"/>
      <c r="Q14" s="10"/>
      <c r="R14" s="308"/>
      <c r="S14" s="476"/>
      <c r="T14" s="351"/>
      <c r="U14" s="41"/>
      <c r="V14" s="40"/>
      <c r="W14" s="549"/>
      <c r="X14" s="41"/>
      <c r="Y14" s="40"/>
      <c r="Z14" s="40"/>
    </row>
    <row r="15" spans="1:26" ht="12.75" customHeight="1">
      <c r="A15" s="7"/>
      <c r="B15" s="10"/>
      <c r="C15" s="30"/>
      <c r="D15" s="10"/>
      <c r="E15" s="10"/>
      <c r="F15" s="436"/>
      <c r="G15" s="30"/>
      <c r="H15" s="10"/>
      <c r="I15" s="10"/>
      <c r="J15" s="436"/>
      <c r="K15" s="30"/>
      <c r="L15" s="10"/>
      <c r="M15" s="10"/>
      <c r="N15" s="439"/>
      <c r="O15" s="10"/>
      <c r="P15" s="30"/>
      <c r="Q15" s="10"/>
      <c r="R15" s="308"/>
      <c r="S15" s="476"/>
      <c r="T15" s="351"/>
      <c r="U15" s="41"/>
      <c r="V15" s="40"/>
      <c r="W15" s="549"/>
      <c r="X15" s="41"/>
      <c r="Y15" s="40"/>
      <c r="Z15" s="40"/>
    </row>
    <row r="16" spans="1:26" ht="12.75" customHeight="1">
      <c r="A16" s="7"/>
      <c r="B16" s="11" t="s">
        <v>44</v>
      </c>
      <c r="C16" s="31"/>
      <c r="D16" s="10"/>
      <c r="E16" s="10"/>
      <c r="F16" s="436"/>
      <c r="G16" s="30"/>
      <c r="H16" s="10"/>
      <c r="I16" s="10"/>
      <c r="J16" s="436"/>
      <c r="K16" s="30"/>
      <c r="L16" s="10"/>
      <c r="M16" s="10"/>
      <c r="N16" s="439"/>
      <c r="O16" s="10"/>
      <c r="P16" s="30"/>
      <c r="Q16" s="10"/>
      <c r="R16" s="308"/>
      <c r="S16" s="476"/>
      <c r="T16" s="351"/>
      <c r="U16" s="41"/>
      <c r="V16" s="40"/>
      <c r="W16" s="549"/>
      <c r="X16" s="41"/>
      <c r="Y16" s="40"/>
      <c r="Z16" s="40"/>
    </row>
    <row r="17" spans="1:26" ht="12.75" customHeight="1">
      <c r="A17" s="12">
        <v>61020</v>
      </c>
      <c r="B17" s="340" t="s">
        <v>354</v>
      </c>
      <c r="C17" s="30"/>
      <c r="D17" s="115">
        <v>173000</v>
      </c>
      <c r="E17" s="115">
        <v>172905</v>
      </c>
      <c r="F17" s="437">
        <f t="shared" ref="F17:F29" si="4">D17-E17</f>
        <v>95</v>
      </c>
      <c r="G17" s="30"/>
      <c r="H17" s="115">
        <v>173000</v>
      </c>
      <c r="I17" s="115">
        <v>172905</v>
      </c>
      <c r="J17" s="437">
        <f t="shared" ref="J17:J29" si="5">H17-I17</f>
        <v>95</v>
      </c>
      <c r="K17" s="30"/>
      <c r="L17" s="115">
        <v>173000</v>
      </c>
      <c r="M17" s="115">
        <v>150351</v>
      </c>
      <c r="N17" s="437">
        <f t="shared" si="2"/>
        <v>22649</v>
      </c>
      <c r="O17" s="115"/>
      <c r="P17" s="30"/>
      <c r="Q17" s="115">
        <v>133792</v>
      </c>
      <c r="R17" s="309">
        <v>74867</v>
      </c>
      <c r="S17" s="474"/>
      <c r="T17" s="350">
        <f t="shared" ref="T17:T29" si="6">R17-Q17</f>
        <v>-58925</v>
      </c>
      <c r="U17" s="296" t="s">
        <v>62</v>
      </c>
      <c r="V17" s="111">
        <v>75000</v>
      </c>
      <c r="W17" s="549">
        <v>75000</v>
      </c>
      <c r="X17" s="112"/>
      <c r="Y17" s="111">
        <v>75000</v>
      </c>
      <c r="Z17" s="111">
        <v>75000</v>
      </c>
    </row>
    <row r="18" spans="1:26" ht="30" customHeight="1">
      <c r="A18" s="12">
        <v>61050</v>
      </c>
      <c r="B18" s="340" t="s">
        <v>46</v>
      </c>
      <c r="C18" s="30"/>
      <c r="D18" s="115">
        <v>73700</v>
      </c>
      <c r="E18" s="115">
        <v>75505</v>
      </c>
      <c r="F18" s="437">
        <f t="shared" si="4"/>
        <v>-1805</v>
      </c>
      <c r="G18" s="30"/>
      <c r="H18" s="115">
        <v>76000</v>
      </c>
      <c r="I18" s="115">
        <v>75847</v>
      </c>
      <c r="J18" s="437">
        <f t="shared" si="5"/>
        <v>153</v>
      </c>
      <c r="K18" s="30"/>
      <c r="L18" s="115">
        <v>76000</v>
      </c>
      <c r="M18" s="115">
        <v>76987</v>
      </c>
      <c r="N18" s="437">
        <f t="shared" si="2"/>
        <v>-987</v>
      </c>
      <c r="O18" s="115"/>
      <c r="P18" s="30"/>
      <c r="Q18" s="115">
        <v>76000</v>
      </c>
      <c r="R18" s="309">
        <v>57624</v>
      </c>
      <c r="S18" s="474"/>
      <c r="T18" s="350">
        <f t="shared" si="6"/>
        <v>-18376</v>
      </c>
      <c r="U18" s="296" t="s">
        <v>56</v>
      </c>
      <c r="V18" s="365">
        <f>64647.86</f>
        <v>64647.86</v>
      </c>
      <c r="W18" s="555">
        <f>64647.86</f>
        <v>64647.86</v>
      </c>
      <c r="X18" s="518" t="s">
        <v>595</v>
      </c>
      <c r="Y18" s="111">
        <v>72000</v>
      </c>
      <c r="Z18" s="111">
        <v>72000</v>
      </c>
    </row>
    <row r="19" spans="1:26" ht="12.75" customHeight="1">
      <c r="A19" s="12">
        <v>61025</v>
      </c>
      <c r="B19" s="340" t="s">
        <v>48</v>
      </c>
      <c r="C19" s="30"/>
      <c r="D19" s="115">
        <v>17000</v>
      </c>
      <c r="E19" s="115">
        <v>17000</v>
      </c>
      <c r="F19" s="437">
        <f t="shared" si="4"/>
        <v>0</v>
      </c>
      <c r="G19" s="30"/>
      <c r="H19" s="115">
        <v>17000</v>
      </c>
      <c r="I19" s="115">
        <v>17000</v>
      </c>
      <c r="J19" s="437">
        <f t="shared" si="5"/>
        <v>0</v>
      </c>
      <c r="K19" s="30"/>
      <c r="L19" s="115">
        <v>17000</v>
      </c>
      <c r="M19" s="115">
        <v>17000</v>
      </c>
      <c r="N19" s="437">
        <f t="shared" si="2"/>
        <v>0</v>
      </c>
      <c r="O19" s="115"/>
      <c r="P19" s="30"/>
      <c r="Q19" s="115">
        <v>17000</v>
      </c>
      <c r="R19" s="309">
        <v>17000</v>
      </c>
      <c r="S19" s="474"/>
      <c r="T19" s="350">
        <f t="shared" si="6"/>
        <v>0</v>
      </c>
      <c r="U19" s="296" t="s">
        <v>512</v>
      </c>
      <c r="V19" s="111">
        <v>17000</v>
      </c>
      <c r="W19" s="549">
        <v>17000</v>
      </c>
      <c r="X19" s="112"/>
      <c r="Y19" s="111">
        <v>17000</v>
      </c>
      <c r="Z19" s="111">
        <v>17000</v>
      </c>
    </row>
    <row r="20" spans="1:26" ht="12.75" customHeight="1">
      <c r="A20" s="12">
        <v>61040</v>
      </c>
      <c r="B20" s="340" t="s">
        <v>50</v>
      </c>
      <c r="C20" s="30"/>
      <c r="D20" s="115">
        <v>6000</v>
      </c>
      <c r="E20" s="115">
        <v>6000</v>
      </c>
      <c r="F20" s="437">
        <f t="shared" si="4"/>
        <v>0</v>
      </c>
      <c r="G20" s="30"/>
      <c r="H20" s="115">
        <v>6000</v>
      </c>
      <c r="I20" s="115">
        <v>6000</v>
      </c>
      <c r="J20" s="437">
        <f t="shared" si="5"/>
        <v>0</v>
      </c>
      <c r="K20" s="30"/>
      <c r="L20" s="115">
        <v>6000</v>
      </c>
      <c r="M20" s="115">
        <v>6000</v>
      </c>
      <c r="N20" s="437">
        <f t="shared" si="2"/>
        <v>0</v>
      </c>
      <c r="O20" s="115"/>
      <c r="P20" s="30"/>
      <c r="Q20" s="115">
        <v>6000</v>
      </c>
      <c r="R20" s="309">
        <v>6000</v>
      </c>
      <c r="S20" s="474"/>
      <c r="T20" s="350">
        <f t="shared" si="6"/>
        <v>0</v>
      </c>
      <c r="U20" s="296" t="s">
        <v>47</v>
      </c>
      <c r="V20" s="111">
        <v>6000</v>
      </c>
      <c r="W20" s="549">
        <v>6000</v>
      </c>
      <c r="X20" s="112"/>
      <c r="Y20" s="111">
        <v>6000</v>
      </c>
      <c r="Z20" s="111">
        <v>6000</v>
      </c>
    </row>
    <row r="21" spans="1:26" ht="12.75" customHeight="1">
      <c r="A21" s="12">
        <v>61045</v>
      </c>
      <c r="B21" s="340" t="s">
        <v>52</v>
      </c>
      <c r="C21" s="30"/>
      <c r="D21" s="115">
        <v>3504</v>
      </c>
      <c r="E21" s="115">
        <v>3504</v>
      </c>
      <c r="F21" s="437">
        <f t="shared" si="4"/>
        <v>0</v>
      </c>
      <c r="G21" s="30"/>
      <c r="H21" s="115">
        <v>3504</v>
      </c>
      <c r="I21" s="115">
        <v>3504</v>
      </c>
      <c r="J21" s="437">
        <f t="shared" si="5"/>
        <v>0</v>
      </c>
      <c r="K21" s="30"/>
      <c r="L21" s="115">
        <v>3504</v>
      </c>
      <c r="M21" s="115">
        <v>3504</v>
      </c>
      <c r="N21" s="437">
        <f t="shared" si="2"/>
        <v>0</v>
      </c>
      <c r="O21" s="115"/>
      <c r="P21" s="30"/>
      <c r="Q21" s="115">
        <v>3504</v>
      </c>
      <c r="R21" s="309">
        <v>3504</v>
      </c>
      <c r="S21" s="474"/>
      <c r="T21" s="350">
        <f t="shared" si="6"/>
        <v>0</v>
      </c>
      <c r="U21" s="296" t="s">
        <v>512</v>
      </c>
      <c r="V21" s="111">
        <v>3504</v>
      </c>
      <c r="W21" s="549">
        <v>3504</v>
      </c>
      <c r="X21" s="112"/>
      <c r="Y21" s="111">
        <v>3504</v>
      </c>
      <c r="Z21" s="111">
        <v>3504</v>
      </c>
    </row>
    <row r="22" spans="1:26" ht="12.75" customHeight="1">
      <c r="A22" s="12">
        <v>61035</v>
      </c>
      <c r="B22" s="340" t="s">
        <v>53</v>
      </c>
      <c r="C22" s="30"/>
      <c r="D22" s="115">
        <v>27000</v>
      </c>
      <c r="E22" s="115">
        <v>24134</v>
      </c>
      <c r="F22" s="437">
        <f t="shared" si="4"/>
        <v>2866</v>
      </c>
      <c r="G22" s="30"/>
      <c r="H22" s="115">
        <v>27000</v>
      </c>
      <c r="I22" s="115">
        <v>25036</v>
      </c>
      <c r="J22" s="437">
        <f t="shared" si="5"/>
        <v>1964</v>
      </c>
      <c r="K22" s="30"/>
      <c r="L22" s="115">
        <v>27000</v>
      </c>
      <c r="M22" s="115">
        <v>30008</v>
      </c>
      <c r="N22" s="437">
        <f t="shared" si="2"/>
        <v>-3008</v>
      </c>
      <c r="O22" s="115"/>
      <c r="P22" s="30"/>
      <c r="Q22" s="115">
        <v>27000</v>
      </c>
      <c r="R22" s="309">
        <v>21437</v>
      </c>
      <c r="S22" s="474"/>
      <c r="T22" s="350">
        <f t="shared" si="6"/>
        <v>-5563</v>
      </c>
      <c r="U22" s="296" t="s">
        <v>107</v>
      </c>
      <c r="V22" s="366">
        <f>$R$22*1.13</f>
        <v>24223.809999999998</v>
      </c>
      <c r="W22" s="556">
        <f>$R$22*1.13</f>
        <v>24223.809999999998</v>
      </c>
      <c r="X22" s="367" t="s">
        <v>560</v>
      </c>
      <c r="Y22" s="138">
        <v>30510</v>
      </c>
      <c r="Z22" s="138">
        <v>30510</v>
      </c>
    </row>
    <row r="23" spans="1:26" ht="12.75" customHeight="1">
      <c r="A23" s="12">
        <v>61030</v>
      </c>
      <c r="B23" s="340" t="s">
        <v>55</v>
      </c>
      <c r="C23" s="30"/>
      <c r="D23" s="115">
        <v>4000</v>
      </c>
      <c r="E23" s="115">
        <v>3590</v>
      </c>
      <c r="F23" s="437">
        <f t="shared" si="4"/>
        <v>410</v>
      </c>
      <c r="G23" s="30"/>
      <c r="H23" s="115">
        <v>4000</v>
      </c>
      <c r="I23" s="115">
        <v>3836</v>
      </c>
      <c r="J23" s="437">
        <f t="shared" si="5"/>
        <v>164</v>
      </c>
      <c r="K23" s="30"/>
      <c r="L23" s="115">
        <v>4000</v>
      </c>
      <c r="M23" s="115">
        <v>-6842</v>
      </c>
      <c r="N23" s="437">
        <f t="shared" si="2"/>
        <v>10842</v>
      </c>
      <c r="O23" s="115"/>
      <c r="P23" s="30"/>
      <c r="Q23" s="115">
        <v>4000</v>
      </c>
      <c r="R23" s="309">
        <v>2664</v>
      </c>
      <c r="S23" s="474"/>
      <c r="T23" s="350">
        <f t="shared" si="6"/>
        <v>-1336</v>
      </c>
      <c r="U23" s="296" t="s">
        <v>45</v>
      </c>
      <c r="V23" s="111">
        <v>3000</v>
      </c>
      <c r="W23" s="549">
        <v>3000</v>
      </c>
      <c r="X23" s="112"/>
      <c r="Y23" s="111">
        <v>3000</v>
      </c>
      <c r="Z23" s="111">
        <v>3000</v>
      </c>
    </row>
    <row r="24" spans="1:26" ht="12.75" customHeight="1">
      <c r="A24" s="12">
        <v>61055</v>
      </c>
      <c r="B24" s="340" t="s">
        <v>57</v>
      </c>
      <c r="C24" s="30"/>
      <c r="D24" s="115">
        <v>35000</v>
      </c>
      <c r="E24" s="115">
        <v>42885</v>
      </c>
      <c r="F24" s="437">
        <f t="shared" si="4"/>
        <v>-7885</v>
      </c>
      <c r="G24" s="30"/>
      <c r="H24" s="115">
        <v>43000</v>
      </c>
      <c r="I24" s="115">
        <v>47123</v>
      </c>
      <c r="J24" s="437">
        <f t="shared" si="5"/>
        <v>-4123</v>
      </c>
      <c r="K24" s="30"/>
      <c r="L24" s="115">
        <v>45000</v>
      </c>
      <c r="M24" s="115">
        <v>22207</v>
      </c>
      <c r="N24" s="437">
        <f t="shared" si="2"/>
        <v>22793</v>
      </c>
      <c r="O24" s="115"/>
      <c r="P24" s="30"/>
      <c r="Q24" s="115">
        <v>45000</v>
      </c>
      <c r="R24" s="309">
        <v>41041</v>
      </c>
      <c r="S24" s="474"/>
      <c r="T24" s="350">
        <f t="shared" si="6"/>
        <v>-3959</v>
      </c>
      <c r="U24" s="296" t="s">
        <v>45</v>
      </c>
      <c r="V24" s="111">
        <v>45000</v>
      </c>
      <c r="W24" s="549">
        <v>45000</v>
      </c>
      <c r="X24" s="112"/>
      <c r="Y24" s="111">
        <v>45000</v>
      </c>
      <c r="Z24" s="111">
        <v>45000</v>
      </c>
    </row>
    <row r="25" spans="1:26" ht="32.25" customHeight="1">
      <c r="A25" s="12">
        <v>61060</v>
      </c>
      <c r="B25" s="340" t="s">
        <v>58</v>
      </c>
      <c r="C25" s="30"/>
      <c r="D25" s="115">
        <v>3000</v>
      </c>
      <c r="E25" s="115">
        <v>2698</v>
      </c>
      <c r="F25" s="437">
        <f t="shared" si="4"/>
        <v>302</v>
      </c>
      <c r="G25" s="30"/>
      <c r="H25" s="115">
        <v>3000</v>
      </c>
      <c r="I25" s="115">
        <v>2805</v>
      </c>
      <c r="J25" s="437">
        <f t="shared" si="5"/>
        <v>195</v>
      </c>
      <c r="K25" s="30"/>
      <c r="L25" s="115">
        <v>3000</v>
      </c>
      <c r="M25" s="115">
        <v>2733</v>
      </c>
      <c r="N25" s="437">
        <f t="shared" si="2"/>
        <v>267</v>
      </c>
      <c r="O25" s="115"/>
      <c r="P25" s="30"/>
      <c r="Q25" s="115">
        <v>22500</v>
      </c>
      <c r="R25" s="309">
        <v>22122</v>
      </c>
      <c r="S25" s="474"/>
      <c r="T25" s="350">
        <f t="shared" si="6"/>
        <v>-378</v>
      </c>
      <c r="U25" s="112"/>
      <c r="V25" s="111">
        <v>24600</v>
      </c>
      <c r="W25" s="549">
        <v>24600</v>
      </c>
      <c r="X25" s="519" t="s">
        <v>596</v>
      </c>
      <c r="Y25" s="111">
        <v>24600</v>
      </c>
      <c r="Z25" s="111">
        <v>24600</v>
      </c>
    </row>
    <row r="26" spans="1:26" ht="30.75" hidden="1" customHeight="1">
      <c r="A26" s="12">
        <v>61070</v>
      </c>
      <c r="B26" s="340" t="s">
        <v>59</v>
      </c>
      <c r="C26" s="30"/>
      <c r="D26" s="115">
        <v>4000</v>
      </c>
      <c r="E26" s="115">
        <v>4114</v>
      </c>
      <c r="F26" s="437">
        <f t="shared" si="4"/>
        <v>-114</v>
      </c>
      <c r="G26" s="30"/>
      <c r="H26" s="115">
        <v>4200</v>
      </c>
      <c r="I26" s="115">
        <v>6206</v>
      </c>
      <c r="J26" s="437">
        <f t="shared" si="5"/>
        <v>-2006</v>
      </c>
      <c r="K26" s="30"/>
      <c r="L26" s="115">
        <v>7800</v>
      </c>
      <c r="M26" s="115">
        <v>7365</v>
      </c>
      <c r="N26" s="437">
        <f t="shared" si="2"/>
        <v>435</v>
      </c>
      <c r="O26" s="116" t="s">
        <v>241</v>
      </c>
      <c r="P26" s="30"/>
      <c r="Q26" s="117">
        <v>0</v>
      </c>
      <c r="R26" s="310">
        <v>1295</v>
      </c>
      <c r="S26" s="487"/>
      <c r="T26" s="350">
        <f t="shared" si="6"/>
        <v>1295</v>
      </c>
      <c r="U26" s="517" t="s">
        <v>60</v>
      </c>
      <c r="V26" s="111">
        <v>0</v>
      </c>
      <c r="W26" s="549">
        <v>0</v>
      </c>
      <c r="X26" s="112"/>
      <c r="Y26" s="111">
        <v>0</v>
      </c>
      <c r="Z26" s="111">
        <v>0</v>
      </c>
    </row>
    <row r="27" spans="1:26" ht="12.75" customHeight="1">
      <c r="A27" s="12">
        <v>61015</v>
      </c>
      <c r="B27" s="340" t="s">
        <v>61</v>
      </c>
      <c r="C27" s="30"/>
      <c r="D27" s="115">
        <v>500</v>
      </c>
      <c r="E27" s="115">
        <v>0</v>
      </c>
      <c r="F27" s="437">
        <f t="shared" si="4"/>
        <v>500</v>
      </c>
      <c r="G27" s="30"/>
      <c r="H27" s="115">
        <v>500</v>
      </c>
      <c r="I27" s="115">
        <v>0</v>
      </c>
      <c r="J27" s="437">
        <f t="shared" si="5"/>
        <v>500</v>
      </c>
      <c r="K27" s="30"/>
      <c r="L27" s="115">
        <v>500</v>
      </c>
      <c r="M27" s="115">
        <v>0</v>
      </c>
      <c r="N27" s="437">
        <f t="shared" si="2"/>
        <v>500</v>
      </c>
      <c r="O27" s="115"/>
      <c r="P27" s="30"/>
      <c r="Q27" s="115">
        <v>500</v>
      </c>
      <c r="R27" s="309">
        <v>0</v>
      </c>
      <c r="S27" s="474"/>
      <c r="T27" s="350">
        <f t="shared" si="6"/>
        <v>-500</v>
      </c>
      <c r="U27" s="296" t="s">
        <v>49</v>
      </c>
      <c r="V27" s="111">
        <v>500</v>
      </c>
      <c r="W27" s="549">
        <v>500</v>
      </c>
      <c r="X27" s="112"/>
      <c r="Y27" s="111">
        <v>500</v>
      </c>
      <c r="Z27" s="111">
        <v>500</v>
      </c>
    </row>
    <row r="28" spans="1:26" ht="12.75" customHeight="1">
      <c r="A28" s="12">
        <v>61065</v>
      </c>
      <c r="B28" s="340" t="s">
        <v>63</v>
      </c>
      <c r="C28" s="30"/>
      <c r="D28" s="115">
        <v>500</v>
      </c>
      <c r="E28" s="115">
        <v>0</v>
      </c>
      <c r="F28" s="437">
        <f t="shared" si="4"/>
        <v>500</v>
      </c>
      <c r="G28" s="30"/>
      <c r="H28" s="115">
        <v>500</v>
      </c>
      <c r="I28" s="115">
        <v>0</v>
      </c>
      <c r="J28" s="437">
        <f t="shared" si="5"/>
        <v>500</v>
      </c>
      <c r="K28" s="30"/>
      <c r="L28" s="115">
        <v>500</v>
      </c>
      <c r="M28" s="115">
        <v>228</v>
      </c>
      <c r="N28" s="437">
        <f t="shared" si="2"/>
        <v>272</v>
      </c>
      <c r="O28" s="115"/>
      <c r="P28" s="30"/>
      <c r="Q28" s="115">
        <v>500</v>
      </c>
      <c r="R28" s="309">
        <v>30</v>
      </c>
      <c r="S28" s="474"/>
      <c r="T28" s="350">
        <f t="shared" si="6"/>
        <v>-470</v>
      </c>
      <c r="U28" s="296" t="s">
        <v>45</v>
      </c>
      <c r="V28" s="111">
        <v>500</v>
      </c>
      <c r="W28" s="549">
        <v>500</v>
      </c>
      <c r="X28" s="112"/>
      <c r="Y28" s="111">
        <v>500</v>
      </c>
      <c r="Z28" s="111">
        <v>500</v>
      </c>
    </row>
    <row r="29" spans="1:26" ht="12.75" customHeight="1">
      <c r="A29" s="7"/>
      <c r="B29" s="341" t="s">
        <v>14</v>
      </c>
      <c r="C29" s="31"/>
      <c r="D29" s="118">
        <v>347204</v>
      </c>
      <c r="E29" s="118">
        <v>352335</v>
      </c>
      <c r="F29" s="451">
        <f t="shared" si="4"/>
        <v>-5131</v>
      </c>
      <c r="G29" s="30"/>
      <c r="H29" s="118">
        <f>SUM(H17:H28)</f>
        <v>357704</v>
      </c>
      <c r="I29" s="118">
        <f>SUM(I17:I28)</f>
        <v>360262</v>
      </c>
      <c r="J29" s="437">
        <f t="shared" si="5"/>
        <v>-2558</v>
      </c>
      <c r="K29" s="30"/>
      <c r="L29" s="118">
        <f>SUM(L17:L28)</f>
        <v>363304</v>
      </c>
      <c r="M29" s="118">
        <f>SUM(M17:M28)</f>
        <v>309541</v>
      </c>
      <c r="N29" s="437">
        <f t="shared" si="2"/>
        <v>53763</v>
      </c>
      <c r="O29" s="115"/>
      <c r="P29" s="30"/>
      <c r="Q29" s="118">
        <f>SUM(Q17:Q28)</f>
        <v>335796</v>
      </c>
      <c r="R29" s="311">
        <f>SUM(R17:R28)</f>
        <v>247584</v>
      </c>
      <c r="S29" s="474">
        <v>342811</v>
      </c>
      <c r="T29" s="350">
        <f t="shared" si="6"/>
        <v>-88212</v>
      </c>
      <c r="U29" s="112"/>
      <c r="V29" s="113">
        <f>SUM(V17:V28)</f>
        <v>263975.67</v>
      </c>
      <c r="W29" s="557">
        <f>SUM(W17:W28)</f>
        <v>263975.67</v>
      </c>
      <c r="X29" s="114"/>
      <c r="Y29" s="113">
        <f>SUM(Y17:Y28)</f>
        <v>277614</v>
      </c>
      <c r="Z29" s="113">
        <f>SUM(Z17:Z28)</f>
        <v>277614</v>
      </c>
    </row>
    <row r="30" spans="1:26" ht="12.75" customHeight="1">
      <c r="A30" s="7"/>
      <c r="B30" s="10"/>
      <c r="C30" s="30"/>
      <c r="D30" s="10"/>
      <c r="E30" s="10"/>
      <c r="F30" s="436"/>
      <c r="G30" s="30"/>
      <c r="H30" s="10"/>
      <c r="I30" s="10"/>
      <c r="J30" s="436"/>
      <c r="K30" s="30"/>
      <c r="L30" s="10"/>
      <c r="M30" s="10"/>
      <c r="N30" s="436"/>
      <c r="O30" s="10"/>
      <c r="P30" s="30"/>
      <c r="Q30" s="10"/>
      <c r="R30" s="308"/>
      <c r="S30" s="476"/>
      <c r="T30" s="351"/>
      <c r="U30" s="41"/>
      <c r="V30" s="40"/>
      <c r="W30" s="549"/>
      <c r="X30" s="41"/>
      <c r="Y30" s="40"/>
      <c r="Z30" s="40"/>
    </row>
    <row r="31" spans="1:26" ht="12.75" customHeight="1">
      <c r="A31" s="7"/>
      <c r="B31" s="13" t="s">
        <v>554</v>
      </c>
      <c r="C31" s="31"/>
      <c r="D31" s="14"/>
      <c r="E31" s="14"/>
      <c r="F31" s="438"/>
      <c r="G31" s="30"/>
      <c r="H31" s="14"/>
      <c r="I31" s="14"/>
      <c r="J31" s="438"/>
      <c r="K31" s="30"/>
      <c r="L31" s="14"/>
      <c r="M31" s="14"/>
      <c r="N31" s="438"/>
      <c r="O31" s="14"/>
      <c r="P31" s="30"/>
      <c r="Q31" s="14"/>
      <c r="R31" s="312"/>
      <c r="S31" s="475"/>
      <c r="T31" s="352"/>
      <c r="U31" s="297"/>
      <c r="V31" s="107"/>
      <c r="W31" s="549"/>
      <c r="X31" s="108"/>
      <c r="Y31" s="107"/>
      <c r="Z31" s="107"/>
    </row>
    <row r="32" spans="1:26" ht="12.75" customHeight="1">
      <c r="A32" s="12">
        <v>62035</v>
      </c>
      <c r="B32" s="368" t="s">
        <v>64</v>
      </c>
      <c r="C32" s="30"/>
      <c r="D32" s="14">
        <v>1200</v>
      </c>
      <c r="E32" s="14">
        <v>2601</v>
      </c>
      <c r="F32" s="438">
        <f>D32-E32</f>
        <v>-1401</v>
      </c>
      <c r="G32" s="30"/>
      <c r="H32" s="14">
        <v>2500</v>
      </c>
      <c r="I32" s="14">
        <v>3921</v>
      </c>
      <c r="J32" s="438">
        <f t="shared" ref="J32:J49" si="7">H32-I32</f>
        <v>-1421</v>
      </c>
      <c r="K32" s="30"/>
      <c r="L32" s="14">
        <v>4000</v>
      </c>
      <c r="M32" s="14">
        <v>2402</v>
      </c>
      <c r="N32" s="438">
        <f>L32-M32</f>
        <v>1598</v>
      </c>
      <c r="O32" s="14"/>
      <c r="P32" s="30"/>
      <c r="Q32" s="14">
        <v>4000</v>
      </c>
      <c r="R32" s="312">
        <v>1830</v>
      </c>
      <c r="S32" s="475"/>
      <c r="T32" s="463">
        <f t="shared" ref="T32:T49" si="8">R32-Q32</f>
        <v>-2170</v>
      </c>
      <c r="U32" s="297"/>
      <c r="V32" s="107">
        <v>1900</v>
      </c>
      <c r="W32" s="549">
        <v>1900</v>
      </c>
      <c r="X32" s="108"/>
      <c r="Y32" s="107">
        <v>1900</v>
      </c>
      <c r="Z32" s="107">
        <v>1900</v>
      </c>
    </row>
    <row r="33" spans="1:26" ht="12.75" customHeight="1">
      <c r="A33" s="12">
        <v>62020</v>
      </c>
      <c r="B33" s="369" t="s">
        <v>65</v>
      </c>
      <c r="C33" s="30"/>
      <c r="D33" s="14">
        <v>10000</v>
      </c>
      <c r="E33" s="14">
        <v>8097</v>
      </c>
      <c r="F33" s="438">
        <f>D33-E33</f>
        <v>1903</v>
      </c>
      <c r="G33" s="30"/>
      <c r="H33" s="14">
        <v>8000</v>
      </c>
      <c r="I33" s="14">
        <v>3603</v>
      </c>
      <c r="J33" s="438">
        <f t="shared" si="7"/>
        <v>4397</v>
      </c>
      <c r="K33" s="33"/>
      <c r="L33" s="14">
        <v>6000</v>
      </c>
      <c r="M33" s="14">
        <v>4725</v>
      </c>
      <c r="N33" s="438">
        <f t="shared" ref="N33:N49" si="9">L33-M33</f>
        <v>1275</v>
      </c>
      <c r="O33" s="15" t="s">
        <v>66</v>
      </c>
      <c r="P33" s="33"/>
      <c r="Q33" s="14">
        <v>6000</v>
      </c>
      <c r="R33" s="312">
        <v>3445</v>
      </c>
      <c r="S33" s="475"/>
      <c r="T33" s="463">
        <f t="shared" si="8"/>
        <v>-2555</v>
      </c>
      <c r="U33" s="297"/>
      <c r="V33" s="107">
        <v>3600</v>
      </c>
      <c r="W33" s="549">
        <v>3600</v>
      </c>
      <c r="X33" s="108"/>
      <c r="Y33" s="107">
        <v>3600</v>
      </c>
      <c r="Z33" s="107">
        <v>3600</v>
      </c>
    </row>
    <row r="34" spans="1:26" ht="12.75" customHeight="1">
      <c r="A34" s="12">
        <v>62055</v>
      </c>
      <c r="B34" s="369" t="s">
        <v>67</v>
      </c>
      <c r="C34" s="30"/>
      <c r="D34" s="14">
        <v>3600</v>
      </c>
      <c r="E34" s="14">
        <v>0</v>
      </c>
      <c r="F34" s="438">
        <f>D34-E34</f>
        <v>3600</v>
      </c>
      <c r="G34" s="30"/>
      <c r="H34" s="14">
        <v>325</v>
      </c>
      <c r="I34" s="14">
        <v>300</v>
      </c>
      <c r="J34" s="438">
        <f t="shared" si="7"/>
        <v>25</v>
      </c>
      <c r="K34" s="33"/>
      <c r="L34" s="14">
        <v>325</v>
      </c>
      <c r="M34" s="14">
        <v>0</v>
      </c>
      <c r="N34" s="438">
        <f t="shared" si="9"/>
        <v>325</v>
      </c>
      <c r="O34" s="15" t="s">
        <v>68</v>
      </c>
      <c r="P34" s="33"/>
      <c r="Q34" s="14">
        <v>325</v>
      </c>
      <c r="R34" s="312">
        <v>0</v>
      </c>
      <c r="S34" s="475"/>
      <c r="T34" s="463">
        <f t="shared" si="8"/>
        <v>-325</v>
      </c>
      <c r="U34" s="297"/>
      <c r="V34" s="107">
        <v>325</v>
      </c>
      <c r="W34" s="549">
        <v>325</v>
      </c>
      <c r="X34" s="108"/>
      <c r="Y34" s="107">
        <v>325</v>
      </c>
      <c r="Z34" s="107">
        <v>325</v>
      </c>
    </row>
    <row r="35" spans="1:26" ht="12.75" customHeight="1">
      <c r="A35" s="12">
        <v>62045</v>
      </c>
      <c r="B35" s="369" t="s">
        <v>69</v>
      </c>
      <c r="C35" s="30"/>
      <c r="D35" s="14">
        <v>8000</v>
      </c>
      <c r="E35" s="14">
        <v>4772</v>
      </c>
      <c r="F35" s="438">
        <f>D35-E35</f>
        <v>3228</v>
      </c>
      <c r="G35" s="30"/>
      <c r="H35" s="14">
        <v>4800</v>
      </c>
      <c r="I35" s="14">
        <v>4485</v>
      </c>
      <c r="J35" s="438">
        <f t="shared" si="7"/>
        <v>315</v>
      </c>
      <c r="K35" s="30"/>
      <c r="L35" s="14">
        <v>4800</v>
      </c>
      <c r="M35" s="14">
        <v>2509</v>
      </c>
      <c r="N35" s="438">
        <f t="shared" si="9"/>
        <v>2291</v>
      </c>
      <c r="O35" s="14"/>
      <c r="P35" s="30"/>
      <c r="Q35" s="14">
        <v>4000</v>
      </c>
      <c r="R35" s="312">
        <v>2890</v>
      </c>
      <c r="S35" s="475"/>
      <c r="T35" s="463">
        <f t="shared" si="8"/>
        <v>-1110</v>
      </c>
      <c r="U35" s="297"/>
      <c r="V35" s="107">
        <v>3000</v>
      </c>
      <c r="W35" s="549">
        <v>3000</v>
      </c>
      <c r="X35" s="108"/>
      <c r="Y35" s="107">
        <v>3000</v>
      </c>
      <c r="Z35" s="107">
        <v>3000</v>
      </c>
    </row>
    <row r="36" spans="1:26" ht="12.75" customHeight="1">
      <c r="A36" s="7"/>
      <c r="B36" s="369" t="s">
        <v>70</v>
      </c>
      <c r="C36" s="30"/>
      <c r="D36" s="14"/>
      <c r="E36" s="14"/>
      <c r="F36" s="438"/>
      <c r="G36" s="30"/>
      <c r="H36" s="14">
        <v>7600</v>
      </c>
      <c r="I36" s="14">
        <v>5972</v>
      </c>
      <c r="J36" s="438">
        <f t="shared" si="7"/>
        <v>1628</v>
      </c>
      <c r="K36" s="30"/>
      <c r="L36" s="14"/>
      <c r="M36" s="14">
        <v>344</v>
      </c>
      <c r="N36" s="438">
        <f t="shared" si="9"/>
        <v>-344</v>
      </c>
      <c r="O36" s="14"/>
      <c r="P36" s="30"/>
      <c r="Q36" s="14">
        <v>0</v>
      </c>
      <c r="R36" s="312">
        <v>0</v>
      </c>
      <c r="S36" s="475"/>
      <c r="T36" s="463">
        <f t="shared" si="8"/>
        <v>0</v>
      </c>
      <c r="U36" s="298" t="s">
        <v>71</v>
      </c>
      <c r="V36" s="107"/>
      <c r="W36" s="549"/>
      <c r="X36" s="108"/>
      <c r="Y36" s="107"/>
      <c r="Z36" s="107"/>
    </row>
    <row r="37" spans="1:26" ht="12.75" customHeight="1">
      <c r="A37" s="7"/>
      <c r="B37" s="368" t="s">
        <v>72</v>
      </c>
      <c r="C37" s="30"/>
      <c r="D37" s="14"/>
      <c r="E37" s="14"/>
      <c r="F37" s="438"/>
      <c r="G37" s="30"/>
      <c r="H37" s="14">
        <v>7400</v>
      </c>
      <c r="I37" s="14">
        <v>7381</v>
      </c>
      <c r="J37" s="438">
        <f t="shared" si="7"/>
        <v>19</v>
      </c>
      <c r="K37" s="30"/>
      <c r="L37" s="14"/>
      <c r="M37" s="14">
        <v>0</v>
      </c>
      <c r="N37" s="438">
        <f t="shared" si="9"/>
        <v>0</v>
      </c>
      <c r="O37" s="14"/>
      <c r="P37" s="30"/>
      <c r="Q37" s="14">
        <v>0</v>
      </c>
      <c r="R37" s="312">
        <v>0</v>
      </c>
      <c r="S37" s="475"/>
      <c r="T37" s="463">
        <f t="shared" si="8"/>
        <v>0</v>
      </c>
      <c r="U37" s="298" t="s">
        <v>71</v>
      </c>
      <c r="V37" s="107"/>
      <c r="W37" s="549"/>
      <c r="X37" s="108"/>
      <c r="Y37" s="107"/>
      <c r="Z37" s="107"/>
    </row>
    <row r="38" spans="1:26" ht="24.75" customHeight="1">
      <c r="A38" s="12">
        <v>62065</v>
      </c>
      <c r="B38" s="369" t="s">
        <v>73</v>
      </c>
      <c r="C38" s="30"/>
      <c r="D38" s="14">
        <v>3000</v>
      </c>
      <c r="E38" s="14">
        <v>1861</v>
      </c>
      <c r="F38" s="438">
        <f t="shared" ref="F38:F44" si="10">D38-E38</f>
        <v>1139</v>
      </c>
      <c r="G38" s="30"/>
      <c r="H38" s="14">
        <v>2000</v>
      </c>
      <c r="I38" s="14">
        <v>1808</v>
      </c>
      <c r="J38" s="438">
        <f t="shared" si="7"/>
        <v>192</v>
      </c>
      <c r="K38" s="33"/>
      <c r="L38" s="14">
        <v>2000</v>
      </c>
      <c r="M38" s="14">
        <v>2614</v>
      </c>
      <c r="N38" s="438">
        <f t="shared" si="9"/>
        <v>-614</v>
      </c>
      <c r="O38" s="14"/>
      <c r="P38" s="30"/>
      <c r="Q38" s="239">
        <v>2200</v>
      </c>
      <c r="R38" s="313">
        <v>2153</v>
      </c>
      <c r="S38" s="488"/>
      <c r="T38" s="463">
        <f t="shared" si="8"/>
        <v>-47</v>
      </c>
      <c r="U38" s="516" t="s">
        <v>74</v>
      </c>
      <c r="V38" s="107">
        <v>2300</v>
      </c>
      <c r="W38" s="549">
        <v>2300</v>
      </c>
      <c r="X38" s="108"/>
      <c r="Y38" s="107">
        <v>2300</v>
      </c>
      <c r="Z38" s="107">
        <v>2300</v>
      </c>
    </row>
    <row r="39" spans="1:26" ht="12.75" customHeight="1">
      <c r="A39" s="12">
        <v>62075</v>
      </c>
      <c r="B39" s="369" t="s">
        <v>75</v>
      </c>
      <c r="C39" s="30"/>
      <c r="D39" s="14">
        <v>20000</v>
      </c>
      <c r="E39" s="14">
        <v>11701</v>
      </c>
      <c r="F39" s="438">
        <f t="shared" si="10"/>
        <v>8299</v>
      </c>
      <c r="G39" s="30"/>
      <c r="H39" s="14">
        <v>12000</v>
      </c>
      <c r="I39" s="14">
        <v>10614</v>
      </c>
      <c r="J39" s="438">
        <f t="shared" si="7"/>
        <v>1386</v>
      </c>
      <c r="K39" s="30"/>
      <c r="L39" s="14">
        <v>11000</v>
      </c>
      <c r="M39" s="14">
        <v>10427</v>
      </c>
      <c r="N39" s="438">
        <f t="shared" si="9"/>
        <v>573</v>
      </c>
      <c r="O39" s="14"/>
      <c r="P39" s="30"/>
      <c r="Q39" s="14">
        <v>15000</v>
      </c>
      <c r="R39" s="312">
        <v>6520</v>
      </c>
      <c r="S39" s="475"/>
      <c r="T39" s="463">
        <f t="shared" si="8"/>
        <v>-8480</v>
      </c>
      <c r="U39" s="297"/>
      <c r="V39" s="107">
        <v>7000</v>
      </c>
      <c r="W39" s="549">
        <v>7000</v>
      </c>
      <c r="X39" s="108"/>
      <c r="Y39" s="107">
        <v>7000</v>
      </c>
      <c r="Z39" s="107">
        <v>7000</v>
      </c>
    </row>
    <row r="40" spans="1:26" ht="12.75" customHeight="1">
      <c r="A40" s="12"/>
      <c r="B40" s="369" t="s">
        <v>76</v>
      </c>
      <c r="C40" s="30"/>
      <c r="D40" s="14">
        <v>5000</v>
      </c>
      <c r="E40" s="14">
        <v>990</v>
      </c>
      <c r="F40" s="438">
        <f t="shared" si="10"/>
        <v>4010</v>
      </c>
      <c r="G40" s="30"/>
      <c r="H40" s="14">
        <v>1500</v>
      </c>
      <c r="I40" s="14">
        <v>567</v>
      </c>
      <c r="J40" s="438">
        <f t="shared" si="7"/>
        <v>933</v>
      </c>
      <c r="K40" s="30"/>
      <c r="L40" s="14">
        <v>600</v>
      </c>
      <c r="M40" s="14">
        <v>1051</v>
      </c>
      <c r="N40" s="438">
        <f t="shared" si="9"/>
        <v>-451</v>
      </c>
      <c r="O40" s="14"/>
      <c r="P40" s="30"/>
      <c r="Q40" s="14">
        <v>1500</v>
      </c>
      <c r="R40" s="312">
        <v>890</v>
      </c>
      <c r="S40" s="475"/>
      <c r="T40" s="463">
        <f t="shared" si="8"/>
        <v>-610</v>
      </c>
      <c r="U40" s="297"/>
      <c r="V40" s="107">
        <v>1000</v>
      </c>
      <c r="W40" s="549">
        <v>1000</v>
      </c>
      <c r="X40" s="108"/>
      <c r="Y40" s="107">
        <v>1000</v>
      </c>
      <c r="Z40" s="107">
        <v>1000</v>
      </c>
    </row>
    <row r="41" spans="1:26" ht="12.75" customHeight="1">
      <c r="A41" s="12">
        <v>62070</v>
      </c>
      <c r="B41" s="369" t="s">
        <v>77</v>
      </c>
      <c r="C41" s="30"/>
      <c r="D41" s="14">
        <v>3000</v>
      </c>
      <c r="E41" s="14">
        <v>1192</v>
      </c>
      <c r="F41" s="438">
        <f t="shared" si="10"/>
        <v>1808</v>
      </c>
      <c r="G41" s="30"/>
      <c r="H41" s="14">
        <v>1500</v>
      </c>
      <c r="I41" s="14">
        <v>893</v>
      </c>
      <c r="J41" s="438">
        <f t="shared" si="7"/>
        <v>607</v>
      </c>
      <c r="K41" s="30"/>
      <c r="L41" s="14">
        <v>10000</v>
      </c>
      <c r="M41" s="14">
        <v>4857</v>
      </c>
      <c r="N41" s="438">
        <f t="shared" si="9"/>
        <v>5143</v>
      </c>
      <c r="O41" s="14"/>
      <c r="P41" s="30"/>
      <c r="Q41" s="14">
        <v>10000</v>
      </c>
      <c r="R41" s="312">
        <v>3680</v>
      </c>
      <c r="S41" s="475"/>
      <c r="T41" s="463">
        <f t="shared" si="8"/>
        <v>-6320</v>
      </c>
      <c r="U41" s="297"/>
      <c r="V41" s="107">
        <v>4000</v>
      </c>
      <c r="W41" s="549">
        <v>4000</v>
      </c>
      <c r="X41" s="108"/>
      <c r="Y41" s="107">
        <v>4000</v>
      </c>
      <c r="Z41" s="107">
        <v>4000</v>
      </c>
    </row>
    <row r="42" spans="1:26" ht="12.75" customHeight="1">
      <c r="A42" s="12">
        <v>62060</v>
      </c>
      <c r="B42" s="369" t="s">
        <v>78</v>
      </c>
      <c r="C42" s="30"/>
      <c r="D42" s="14">
        <v>15000</v>
      </c>
      <c r="E42" s="14">
        <v>5950</v>
      </c>
      <c r="F42" s="438">
        <f t="shared" si="10"/>
        <v>9050</v>
      </c>
      <c r="G42" s="30"/>
      <c r="H42" s="14">
        <v>10000</v>
      </c>
      <c r="I42" s="14">
        <v>6567</v>
      </c>
      <c r="J42" s="438">
        <f t="shared" si="7"/>
        <v>3433</v>
      </c>
      <c r="K42" s="30"/>
      <c r="L42" s="14">
        <v>7000</v>
      </c>
      <c r="M42" s="14">
        <v>10163</v>
      </c>
      <c r="N42" s="438">
        <f t="shared" si="9"/>
        <v>-3163</v>
      </c>
      <c r="O42" s="16" t="s">
        <v>79</v>
      </c>
      <c r="P42" s="30"/>
      <c r="Q42" s="14">
        <v>10000</v>
      </c>
      <c r="R42" s="312">
        <v>9165</v>
      </c>
      <c r="S42" s="475"/>
      <c r="T42" s="463">
        <f t="shared" si="8"/>
        <v>-835</v>
      </c>
      <c r="U42" s="297"/>
      <c r="V42" s="107">
        <v>10000</v>
      </c>
      <c r="W42" s="549">
        <v>10000</v>
      </c>
      <c r="X42" s="108"/>
      <c r="Y42" s="107">
        <v>10000</v>
      </c>
      <c r="Z42" s="107">
        <v>10000</v>
      </c>
    </row>
    <row r="43" spans="1:26" ht="12.75" customHeight="1">
      <c r="A43" s="12">
        <v>62050</v>
      </c>
      <c r="B43" s="369" t="s">
        <v>80</v>
      </c>
      <c r="C43" s="30"/>
      <c r="D43" s="14">
        <v>5000</v>
      </c>
      <c r="E43" s="14">
        <v>5668</v>
      </c>
      <c r="F43" s="438">
        <f t="shared" si="10"/>
        <v>-668</v>
      </c>
      <c r="G43" s="30"/>
      <c r="H43" s="14">
        <v>6000</v>
      </c>
      <c r="I43" s="14">
        <v>7120</v>
      </c>
      <c r="J43" s="438">
        <f t="shared" si="7"/>
        <v>-1120</v>
      </c>
      <c r="K43" s="30"/>
      <c r="L43" s="14">
        <v>8000</v>
      </c>
      <c r="M43" s="14">
        <v>3124</v>
      </c>
      <c r="N43" s="438">
        <f t="shared" si="9"/>
        <v>4876</v>
      </c>
      <c r="O43" s="17"/>
      <c r="P43" s="33"/>
      <c r="Q43" s="14">
        <v>8000</v>
      </c>
      <c r="R43" s="312">
        <v>6240</v>
      </c>
      <c r="S43" s="475"/>
      <c r="T43" s="463">
        <f t="shared" si="8"/>
        <v>-1760</v>
      </c>
      <c r="U43" s="297"/>
      <c r="V43" s="107">
        <v>6500</v>
      </c>
      <c r="W43" s="549">
        <v>6500</v>
      </c>
      <c r="X43" s="108"/>
      <c r="Y43" s="107">
        <v>6500</v>
      </c>
      <c r="Z43" s="107">
        <v>6500</v>
      </c>
    </row>
    <row r="44" spans="1:26" ht="12.75" customHeight="1">
      <c r="A44" s="12">
        <v>62030</v>
      </c>
      <c r="B44" s="369" t="s">
        <v>81</v>
      </c>
      <c r="C44" s="30"/>
      <c r="D44" s="14">
        <v>5000</v>
      </c>
      <c r="E44" s="14">
        <v>4812</v>
      </c>
      <c r="F44" s="438">
        <f t="shared" si="10"/>
        <v>188</v>
      </c>
      <c r="G44" s="30"/>
      <c r="H44" s="14">
        <v>5000</v>
      </c>
      <c r="I44" s="14">
        <v>2812</v>
      </c>
      <c r="J44" s="438">
        <f t="shared" si="7"/>
        <v>2188</v>
      </c>
      <c r="K44" s="30"/>
      <c r="L44" s="14">
        <v>3000</v>
      </c>
      <c r="M44" s="14">
        <v>3960</v>
      </c>
      <c r="N44" s="438">
        <f t="shared" si="9"/>
        <v>-960</v>
      </c>
      <c r="O44" s="14"/>
      <c r="P44" s="30"/>
      <c r="Q44" s="14">
        <v>4000</v>
      </c>
      <c r="R44" s="312">
        <v>2818</v>
      </c>
      <c r="S44" s="475"/>
      <c r="T44" s="463">
        <f t="shared" si="8"/>
        <v>-1182</v>
      </c>
      <c r="U44" s="297"/>
      <c r="V44" s="107">
        <v>3000</v>
      </c>
      <c r="W44" s="549">
        <v>3000</v>
      </c>
      <c r="X44" s="108"/>
      <c r="Y44" s="107">
        <v>3000</v>
      </c>
      <c r="Z44" s="107">
        <v>3000</v>
      </c>
    </row>
    <row r="45" spans="1:26" ht="12.75" customHeight="1">
      <c r="A45" s="7"/>
      <c r="B45" s="369" t="s">
        <v>82</v>
      </c>
      <c r="C45" s="30"/>
      <c r="D45" s="14"/>
      <c r="E45" s="14"/>
      <c r="F45" s="438"/>
      <c r="G45" s="30"/>
      <c r="H45" s="14">
        <v>0</v>
      </c>
      <c r="I45" s="14">
        <v>0</v>
      </c>
      <c r="J45" s="438">
        <f t="shared" si="7"/>
        <v>0</v>
      </c>
      <c r="K45" s="30"/>
      <c r="L45" s="14">
        <v>2900</v>
      </c>
      <c r="M45" s="14">
        <v>2898</v>
      </c>
      <c r="N45" s="438">
        <f t="shared" si="9"/>
        <v>2</v>
      </c>
      <c r="O45" s="15" t="s">
        <v>83</v>
      </c>
      <c r="P45" s="33"/>
      <c r="Q45" s="14">
        <v>0</v>
      </c>
      <c r="R45" s="312">
        <v>0</v>
      </c>
      <c r="S45" s="475"/>
      <c r="T45" s="463">
        <f t="shared" si="8"/>
        <v>0</v>
      </c>
      <c r="U45" s="299" t="s">
        <v>71</v>
      </c>
      <c r="V45" s="107">
        <v>0</v>
      </c>
      <c r="W45" s="549">
        <v>0</v>
      </c>
      <c r="X45" s="108"/>
      <c r="Y45" s="107">
        <v>0</v>
      </c>
      <c r="Z45" s="107">
        <v>0</v>
      </c>
    </row>
    <row r="46" spans="1:26" ht="12.75" customHeight="1">
      <c r="A46" s="12">
        <v>62085</v>
      </c>
      <c r="B46" s="369" t="s">
        <v>84</v>
      </c>
      <c r="C46" s="30"/>
      <c r="D46" s="14">
        <v>5000</v>
      </c>
      <c r="E46" s="14">
        <v>5153</v>
      </c>
      <c r="F46" s="438">
        <f>D46-E46</f>
        <v>-153</v>
      </c>
      <c r="G46" s="30"/>
      <c r="H46" s="14">
        <v>6000</v>
      </c>
      <c r="I46" s="14">
        <v>10620</v>
      </c>
      <c r="J46" s="438">
        <f t="shared" si="7"/>
        <v>-4620</v>
      </c>
      <c r="K46" s="30"/>
      <c r="L46" s="14">
        <v>22000</v>
      </c>
      <c r="M46" s="14">
        <v>11029</v>
      </c>
      <c r="N46" s="438">
        <f t="shared" si="9"/>
        <v>10971</v>
      </c>
      <c r="O46" s="15" t="s">
        <v>85</v>
      </c>
      <c r="P46" s="33"/>
      <c r="Q46" s="14">
        <v>15000</v>
      </c>
      <c r="R46" s="312">
        <v>8911</v>
      </c>
      <c r="S46" s="475"/>
      <c r="T46" s="463">
        <f t="shared" si="8"/>
        <v>-6089</v>
      </c>
      <c r="U46" s="297"/>
      <c r="V46" s="107">
        <v>10000</v>
      </c>
      <c r="W46" s="549">
        <v>10000</v>
      </c>
      <c r="X46" s="108"/>
      <c r="Y46" s="107">
        <v>10000</v>
      </c>
      <c r="Z46" s="107">
        <v>10000</v>
      </c>
    </row>
    <row r="47" spans="1:26" ht="12.75" customHeight="1">
      <c r="A47" s="12">
        <v>62025</v>
      </c>
      <c r="B47" s="369" t="s">
        <v>86</v>
      </c>
      <c r="C47" s="30"/>
      <c r="D47" s="14">
        <v>1000</v>
      </c>
      <c r="E47" s="14">
        <v>0</v>
      </c>
      <c r="F47" s="438">
        <f>D47-E47</f>
        <v>1000</v>
      </c>
      <c r="G47" s="30"/>
      <c r="H47" s="14">
        <v>2000</v>
      </c>
      <c r="I47" s="14">
        <v>1132</v>
      </c>
      <c r="J47" s="438">
        <f t="shared" si="7"/>
        <v>868</v>
      </c>
      <c r="K47" s="30"/>
      <c r="L47" s="14">
        <v>3000</v>
      </c>
      <c r="M47" s="14">
        <v>2761</v>
      </c>
      <c r="N47" s="438">
        <f t="shared" si="9"/>
        <v>239</v>
      </c>
      <c r="O47" s="18" t="s">
        <v>87</v>
      </c>
      <c r="P47" s="35"/>
      <c r="Q47" s="14">
        <v>3000</v>
      </c>
      <c r="R47" s="312">
        <v>2724</v>
      </c>
      <c r="S47" s="475"/>
      <c r="T47" s="463">
        <f t="shared" si="8"/>
        <v>-276</v>
      </c>
      <c r="U47" s="297"/>
      <c r="V47" s="107">
        <v>2900</v>
      </c>
      <c r="W47" s="549">
        <v>2900</v>
      </c>
      <c r="X47" s="108"/>
      <c r="Y47" s="107">
        <v>2900</v>
      </c>
      <c r="Z47" s="107">
        <v>2900</v>
      </c>
    </row>
    <row r="48" spans="1:26" ht="12.75" customHeight="1">
      <c r="A48" s="12">
        <v>62097</v>
      </c>
      <c r="B48" s="369" t="s">
        <v>88</v>
      </c>
      <c r="C48" s="30"/>
      <c r="D48" s="14">
        <v>13095</v>
      </c>
      <c r="E48" s="14">
        <v>6177</v>
      </c>
      <c r="F48" s="438">
        <f>D48-E48</f>
        <v>6918</v>
      </c>
      <c r="G48" s="30"/>
      <c r="H48" s="14">
        <f>(SUM(H32:H47)*15%)</f>
        <v>11493.75</v>
      </c>
      <c r="I48" s="14">
        <v>939</v>
      </c>
      <c r="J48" s="438">
        <f t="shared" si="7"/>
        <v>10554.75</v>
      </c>
      <c r="K48" s="30"/>
      <c r="L48" s="14">
        <v>11700</v>
      </c>
      <c r="M48" s="14">
        <v>4006</v>
      </c>
      <c r="N48" s="438">
        <f t="shared" si="9"/>
        <v>7694</v>
      </c>
      <c r="O48" s="14"/>
      <c r="P48" s="30"/>
      <c r="Q48" s="14">
        <v>6000</v>
      </c>
      <c r="R48" s="312">
        <v>837</v>
      </c>
      <c r="S48" s="475"/>
      <c r="T48" s="463">
        <f t="shared" si="8"/>
        <v>-5163</v>
      </c>
      <c r="U48" s="297"/>
      <c r="V48" s="107">
        <v>2000</v>
      </c>
      <c r="W48" s="549">
        <v>2000</v>
      </c>
      <c r="X48" s="108"/>
      <c r="Y48" s="107">
        <v>2000</v>
      </c>
      <c r="Z48" s="107">
        <v>2000</v>
      </c>
    </row>
    <row r="49" spans="1:29" ht="12.75" customHeight="1">
      <c r="A49" s="7"/>
      <c r="B49" s="370" t="s">
        <v>561</v>
      </c>
      <c r="C49" s="31"/>
      <c r="D49" s="19">
        <f>SUM(D32:D48)</f>
        <v>97895</v>
      </c>
      <c r="E49" s="19">
        <f>SUM(E32:E48)</f>
        <v>58974</v>
      </c>
      <c r="F49" s="452">
        <f>D49-E49</f>
        <v>38921</v>
      </c>
      <c r="G49" s="30"/>
      <c r="H49" s="19">
        <f>SUM(H32:H48)</f>
        <v>88118.75</v>
      </c>
      <c r="I49" s="19">
        <f>SUM(I32:I48)</f>
        <v>68734</v>
      </c>
      <c r="J49" s="438">
        <f t="shared" si="7"/>
        <v>19384.75</v>
      </c>
      <c r="K49" s="30"/>
      <c r="L49" s="19">
        <f>SUM(L32:L48)</f>
        <v>96325</v>
      </c>
      <c r="M49" s="19">
        <f>SUM(M32:M48)</f>
        <v>66870</v>
      </c>
      <c r="N49" s="452">
        <f t="shared" si="9"/>
        <v>29455</v>
      </c>
      <c r="O49" s="14"/>
      <c r="P49" s="30"/>
      <c r="Q49" s="19">
        <f>SUM(Q32:Q48)</f>
        <v>89025</v>
      </c>
      <c r="R49" s="314">
        <f>SUM(R32:R48)</f>
        <v>52103</v>
      </c>
      <c r="S49" s="475">
        <v>53115</v>
      </c>
      <c r="T49" s="463">
        <f t="shared" si="8"/>
        <v>-36922</v>
      </c>
      <c r="U49" s="297"/>
      <c r="V49" s="109">
        <f>SUM(V32:V48)</f>
        <v>57525</v>
      </c>
      <c r="W49" s="557">
        <f>SUM(W32:W48)</f>
        <v>57525</v>
      </c>
      <c r="X49" s="110"/>
      <c r="Y49" s="109">
        <f>SUM(Y32:Y48)</f>
        <v>57525</v>
      </c>
      <c r="Z49" s="109">
        <f>SUM(Z32:Z48)</f>
        <v>57525</v>
      </c>
    </row>
    <row r="50" spans="1:29" ht="12.75" customHeight="1">
      <c r="A50" s="7"/>
      <c r="B50" s="144"/>
      <c r="C50" s="31"/>
      <c r="D50" s="145"/>
      <c r="E50" s="145"/>
      <c r="F50" s="453"/>
      <c r="G50" s="30"/>
      <c r="H50" s="145"/>
      <c r="I50" s="145"/>
      <c r="J50" s="439"/>
      <c r="K50" s="30"/>
      <c r="L50" s="145"/>
      <c r="M50" s="145"/>
      <c r="N50" s="439"/>
      <c r="O50" s="36"/>
      <c r="P50" s="30"/>
      <c r="Q50" s="145"/>
      <c r="R50" s="315"/>
      <c r="S50" s="476"/>
      <c r="T50" s="353"/>
      <c r="U50" s="148"/>
      <c r="V50" s="146"/>
      <c r="W50" s="557"/>
      <c r="X50" s="147"/>
      <c r="Y50" s="146"/>
      <c r="Z50" s="146"/>
    </row>
    <row r="51" spans="1:29" ht="12.75" customHeight="1">
      <c r="A51" s="7"/>
      <c r="B51" s="151" t="s">
        <v>323</v>
      </c>
      <c r="C51" s="31"/>
      <c r="D51" s="152"/>
      <c r="E51" s="152"/>
      <c r="F51" s="454"/>
      <c r="G51" s="30"/>
      <c r="H51" s="152"/>
      <c r="I51" s="152"/>
      <c r="J51" s="440"/>
      <c r="K51" s="30"/>
      <c r="L51" s="152"/>
      <c r="M51" s="152"/>
      <c r="N51" s="440"/>
      <c r="O51" s="153"/>
      <c r="P51" s="30"/>
      <c r="Q51" s="152"/>
      <c r="R51" s="316"/>
      <c r="S51" s="477"/>
      <c r="T51" s="354"/>
      <c r="U51" s="156"/>
      <c r="V51" s="154"/>
      <c r="W51" s="557"/>
      <c r="X51" s="155"/>
      <c r="Y51" s="154"/>
      <c r="Z51" s="154"/>
    </row>
    <row r="52" spans="1:29" ht="12.75" customHeight="1">
      <c r="A52" s="7"/>
      <c r="B52" s="151" t="s">
        <v>328</v>
      </c>
      <c r="C52" s="31"/>
      <c r="D52" s="152"/>
      <c r="E52" s="152"/>
      <c r="F52" s="454"/>
      <c r="G52" s="30"/>
      <c r="H52" s="152"/>
      <c r="I52" s="152"/>
      <c r="J52" s="440"/>
      <c r="K52" s="30"/>
      <c r="L52" s="152"/>
      <c r="M52" s="152"/>
      <c r="N52" s="440"/>
      <c r="O52" s="153"/>
      <c r="P52" s="30"/>
      <c r="Q52" s="157"/>
      <c r="R52" s="317"/>
      <c r="S52" s="477"/>
      <c r="T52" s="355"/>
      <c r="U52" s="156"/>
      <c r="V52" s="154"/>
      <c r="W52" s="557"/>
      <c r="X52" s="155"/>
      <c r="Y52" s="154"/>
      <c r="Z52" s="154"/>
      <c r="AB52" s="37"/>
      <c r="AC52" s="37"/>
    </row>
    <row r="53" spans="1:29" ht="12.75" customHeight="1">
      <c r="A53" s="7"/>
      <c r="B53" s="371" t="s">
        <v>525</v>
      </c>
      <c r="C53" s="31"/>
      <c r="D53" s="152"/>
      <c r="E53" s="152"/>
      <c r="F53" s="454"/>
      <c r="G53" s="30"/>
      <c r="H53" s="152"/>
      <c r="I53" s="152"/>
      <c r="J53" s="440"/>
      <c r="K53" s="30"/>
      <c r="L53" s="152"/>
      <c r="M53" s="152"/>
      <c r="N53" s="440"/>
      <c r="O53" s="153"/>
      <c r="P53" s="149"/>
      <c r="Q53" s="153"/>
      <c r="R53" s="318">
        <v>864</v>
      </c>
      <c r="S53" s="477"/>
      <c r="T53" s="356"/>
      <c r="U53" s="156"/>
      <c r="V53" s="329"/>
      <c r="W53" s="558"/>
      <c r="X53" s="155"/>
      <c r="Y53" s="154"/>
      <c r="Z53" s="154"/>
      <c r="AB53" s="37"/>
      <c r="AC53" s="37"/>
    </row>
    <row r="54" spans="1:29" ht="12.75" customHeight="1">
      <c r="A54" s="7"/>
      <c r="B54" s="371" t="s">
        <v>526</v>
      </c>
      <c r="C54" s="31"/>
      <c r="D54" s="152"/>
      <c r="E54" s="152"/>
      <c r="F54" s="454"/>
      <c r="G54" s="30"/>
      <c r="H54" s="152"/>
      <c r="I54" s="152"/>
      <c r="J54" s="440"/>
      <c r="K54" s="30"/>
      <c r="L54" s="152"/>
      <c r="M54" s="152"/>
      <c r="N54" s="440"/>
      <c r="O54" s="153"/>
      <c r="P54" s="149"/>
      <c r="Q54" s="153"/>
      <c r="R54" s="318">
        <v>4644</v>
      </c>
      <c r="S54" s="477"/>
      <c r="T54" s="356"/>
      <c r="U54" s="156"/>
      <c r="V54" s="329"/>
      <c r="W54" s="558"/>
      <c r="X54" s="155"/>
      <c r="Y54" s="154"/>
      <c r="Z54" s="154"/>
      <c r="AB54" s="37"/>
      <c r="AC54" s="37"/>
    </row>
    <row r="55" spans="1:29" ht="12.75" customHeight="1">
      <c r="A55" s="7"/>
      <c r="B55" s="371" t="s">
        <v>527</v>
      </c>
      <c r="C55" s="31"/>
      <c r="D55" s="152"/>
      <c r="E55" s="152"/>
      <c r="F55" s="454"/>
      <c r="G55" s="30"/>
      <c r="H55" s="152"/>
      <c r="I55" s="152"/>
      <c r="J55" s="440"/>
      <c r="K55" s="30"/>
      <c r="L55" s="152"/>
      <c r="M55" s="152"/>
      <c r="N55" s="440"/>
      <c r="O55" s="153"/>
      <c r="P55" s="149"/>
      <c r="Q55" s="153"/>
      <c r="R55" s="318">
        <v>4752</v>
      </c>
      <c r="S55" s="477"/>
      <c r="T55" s="356"/>
      <c r="U55" s="156"/>
      <c r="V55" s="329"/>
      <c r="W55" s="558"/>
      <c r="X55" s="155"/>
      <c r="Y55" s="154"/>
      <c r="Z55" s="154"/>
    </row>
    <row r="56" spans="1:29" ht="12.75" customHeight="1">
      <c r="A56" s="7"/>
      <c r="B56" s="371" t="s">
        <v>528</v>
      </c>
      <c r="C56" s="31"/>
      <c r="D56" s="152"/>
      <c r="E56" s="152"/>
      <c r="F56" s="454"/>
      <c r="G56" s="30"/>
      <c r="H56" s="152"/>
      <c r="I56" s="152"/>
      <c r="J56" s="440"/>
      <c r="K56" s="30"/>
      <c r="L56" s="152"/>
      <c r="M56" s="152"/>
      <c r="N56" s="440"/>
      <c r="O56" s="153"/>
      <c r="P56" s="149"/>
      <c r="Q56" s="153"/>
      <c r="R56" s="318">
        <v>13932</v>
      </c>
      <c r="S56" s="477"/>
      <c r="T56" s="356"/>
      <c r="U56" s="156"/>
      <c r="V56" s="329"/>
      <c r="W56" s="558"/>
      <c r="X56" s="155"/>
      <c r="Y56" s="154"/>
      <c r="Z56" s="154"/>
    </row>
    <row r="57" spans="1:29" ht="12.75" customHeight="1">
      <c r="A57" s="7"/>
      <c r="B57" s="371" t="s">
        <v>535</v>
      </c>
      <c r="C57" s="31"/>
      <c r="D57" s="152"/>
      <c r="E57" s="152"/>
      <c r="F57" s="454"/>
      <c r="G57" s="30"/>
      <c r="H57" s="152"/>
      <c r="I57" s="152"/>
      <c r="J57" s="440"/>
      <c r="K57" s="30"/>
      <c r="L57" s="152"/>
      <c r="M57" s="152"/>
      <c r="N57" s="440"/>
      <c r="O57" s="153"/>
      <c r="P57" s="149"/>
      <c r="Q57" s="153"/>
      <c r="R57" s="318">
        <v>4968</v>
      </c>
      <c r="S57" s="477"/>
      <c r="T57" s="356"/>
      <c r="U57" s="156"/>
      <c r="V57" s="329"/>
      <c r="W57" s="558"/>
      <c r="X57" s="155"/>
      <c r="Y57" s="154"/>
      <c r="Z57" s="154"/>
    </row>
    <row r="58" spans="1:29" ht="12.75" customHeight="1">
      <c r="A58" s="7"/>
      <c r="B58" s="371" t="s">
        <v>529</v>
      </c>
      <c r="C58" s="31"/>
      <c r="D58" s="152"/>
      <c r="E58" s="152"/>
      <c r="F58" s="454"/>
      <c r="G58" s="30"/>
      <c r="H58" s="152"/>
      <c r="I58" s="152"/>
      <c r="J58" s="440"/>
      <c r="K58" s="30"/>
      <c r="L58" s="152"/>
      <c r="M58" s="152"/>
      <c r="N58" s="440"/>
      <c r="O58" s="153"/>
      <c r="P58" s="149"/>
      <c r="Q58" s="153"/>
      <c r="R58" s="318">
        <v>9504</v>
      </c>
      <c r="S58" s="477"/>
      <c r="T58" s="356"/>
      <c r="U58" s="156"/>
      <c r="V58" s="329"/>
      <c r="W58" s="558"/>
      <c r="X58" s="155"/>
      <c r="Y58" s="154"/>
      <c r="Z58" s="154"/>
    </row>
    <row r="59" spans="1:29" ht="12.75" customHeight="1">
      <c r="A59" s="7"/>
      <c r="B59" s="371" t="s">
        <v>530</v>
      </c>
      <c r="C59" s="31"/>
      <c r="D59" s="152"/>
      <c r="E59" s="152"/>
      <c r="F59" s="454"/>
      <c r="G59" s="30"/>
      <c r="H59" s="152"/>
      <c r="I59" s="152"/>
      <c r="J59" s="440"/>
      <c r="K59" s="30"/>
      <c r="L59" s="152"/>
      <c r="M59" s="152"/>
      <c r="N59" s="440"/>
      <c r="O59" s="153"/>
      <c r="P59" s="149"/>
      <c r="Q59" s="153"/>
      <c r="R59" s="318">
        <v>4226.04</v>
      </c>
      <c r="S59" s="477"/>
      <c r="T59" s="356"/>
      <c r="U59" s="156"/>
      <c r="V59" s="329">
        <v>437.96</v>
      </c>
      <c r="W59" s="558">
        <v>437.96</v>
      </c>
      <c r="X59" s="155"/>
      <c r="Y59" s="153"/>
      <c r="Z59" s="154"/>
    </row>
    <row r="60" spans="1:29" ht="12.75" customHeight="1">
      <c r="A60" s="7"/>
      <c r="B60" s="371" t="s">
        <v>340</v>
      </c>
      <c r="C60" s="31"/>
      <c r="D60" s="152"/>
      <c r="E60" s="152"/>
      <c r="F60" s="454"/>
      <c r="G60" s="30"/>
      <c r="H60" s="152"/>
      <c r="I60" s="152"/>
      <c r="J60" s="440"/>
      <c r="K60" s="30"/>
      <c r="L60" s="152"/>
      <c r="M60" s="152"/>
      <c r="N60" s="440"/>
      <c r="O60" s="153"/>
      <c r="P60" s="149"/>
      <c r="Q60" s="156"/>
      <c r="R60" s="319"/>
      <c r="S60" s="489"/>
      <c r="T60" s="345"/>
      <c r="U60" s="156"/>
      <c r="V60" s="329">
        <v>40000</v>
      </c>
      <c r="W60" s="558">
        <v>40000</v>
      </c>
      <c r="X60" s="155"/>
      <c r="Y60" s="153"/>
      <c r="Z60" s="154"/>
    </row>
    <row r="61" spans="1:29" ht="12.75" customHeight="1">
      <c r="A61" s="7"/>
      <c r="B61" s="371" t="s">
        <v>341</v>
      </c>
      <c r="C61" s="31"/>
      <c r="D61" s="152"/>
      <c r="E61" s="152"/>
      <c r="F61" s="454"/>
      <c r="G61" s="30"/>
      <c r="H61" s="152"/>
      <c r="I61" s="152"/>
      <c r="J61" s="440"/>
      <c r="K61" s="30"/>
      <c r="L61" s="152"/>
      <c r="M61" s="152"/>
      <c r="N61" s="440"/>
      <c r="O61" s="153"/>
      <c r="P61" s="149"/>
      <c r="Q61" s="156"/>
      <c r="R61" s="319"/>
      <c r="S61" s="489"/>
      <c r="T61" s="345"/>
      <c r="U61" s="156"/>
      <c r="V61" s="329">
        <v>5000</v>
      </c>
      <c r="W61" s="558">
        <v>5000</v>
      </c>
      <c r="X61" s="155"/>
      <c r="Y61" s="153"/>
      <c r="Z61" s="154"/>
    </row>
    <row r="62" spans="1:29" ht="12.75" customHeight="1">
      <c r="A62" s="7"/>
      <c r="B62" s="371" t="s">
        <v>531</v>
      </c>
      <c r="C62" s="31"/>
      <c r="D62" s="152"/>
      <c r="E62" s="152"/>
      <c r="F62" s="454"/>
      <c r="G62" s="30"/>
      <c r="H62" s="152"/>
      <c r="I62" s="152"/>
      <c r="J62" s="440"/>
      <c r="K62" s="30"/>
      <c r="L62" s="152"/>
      <c r="M62" s="152"/>
      <c r="N62" s="440"/>
      <c r="O62" s="153"/>
      <c r="P62" s="149"/>
      <c r="Q62" s="156"/>
      <c r="R62" s="319"/>
      <c r="S62" s="489"/>
      <c r="T62" s="345"/>
      <c r="U62" s="156"/>
      <c r="V62" s="329">
        <v>20000</v>
      </c>
      <c r="W62" s="558">
        <v>20000</v>
      </c>
      <c r="X62" s="155"/>
      <c r="Y62" s="153"/>
      <c r="Z62" s="154"/>
    </row>
    <row r="63" spans="1:29" ht="24.75" customHeight="1">
      <c r="A63" s="7"/>
      <c r="B63" s="372" t="s">
        <v>591</v>
      </c>
      <c r="C63" s="31"/>
      <c r="D63" s="152"/>
      <c r="E63" s="152"/>
      <c r="F63" s="454"/>
      <c r="G63" s="30"/>
      <c r="H63" s="152"/>
      <c r="I63" s="152"/>
      <c r="J63" s="440"/>
      <c r="K63" s="30"/>
      <c r="L63" s="152"/>
      <c r="M63" s="152"/>
      <c r="N63" s="440"/>
      <c r="O63" s="153"/>
      <c r="P63" s="149"/>
      <c r="Q63" s="156"/>
      <c r="R63" s="319"/>
      <c r="S63" s="489"/>
      <c r="T63" s="345"/>
      <c r="U63" s="156"/>
      <c r="V63" s="329">
        <v>50000</v>
      </c>
      <c r="W63" s="558">
        <v>50000</v>
      </c>
      <c r="X63" s="155"/>
      <c r="Y63" s="153"/>
      <c r="Z63" s="154"/>
    </row>
    <row r="64" spans="1:29" ht="12.75" customHeight="1">
      <c r="A64" s="7"/>
      <c r="B64" s="371" t="s">
        <v>342</v>
      </c>
      <c r="C64" s="31"/>
      <c r="D64" s="152"/>
      <c r="E64" s="152"/>
      <c r="F64" s="454"/>
      <c r="G64" s="30"/>
      <c r="H64" s="152"/>
      <c r="I64" s="152"/>
      <c r="J64" s="440"/>
      <c r="K64" s="30"/>
      <c r="L64" s="152"/>
      <c r="M64" s="152"/>
      <c r="N64" s="440"/>
      <c r="O64" s="153"/>
      <c r="P64" s="149"/>
      <c r="Q64" s="156"/>
      <c r="R64" s="319"/>
      <c r="S64" s="489"/>
      <c r="T64" s="345"/>
      <c r="U64" s="156"/>
      <c r="V64" s="329">
        <v>11000</v>
      </c>
      <c r="W64" s="558">
        <v>11000</v>
      </c>
      <c r="X64" s="155"/>
      <c r="Y64" s="153"/>
      <c r="Z64" s="154"/>
    </row>
    <row r="65" spans="1:26" ht="12.75" customHeight="1">
      <c r="A65" s="7"/>
      <c r="B65" s="371" t="s">
        <v>343</v>
      </c>
      <c r="C65" s="31"/>
      <c r="D65" s="152"/>
      <c r="E65" s="152"/>
      <c r="F65" s="454"/>
      <c r="G65" s="30"/>
      <c r="H65" s="152"/>
      <c r="I65" s="152"/>
      <c r="J65" s="440"/>
      <c r="K65" s="30"/>
      <c r="L65" s="152"/>
      <c r="M65" s="152"/>
      <c r="N65" s="440"/>
      <c r="O65" s="153"/>
      <c r="P65" s="149"/>
      <c r="Q65" s="156"/>
      <c r="R65" s="319"/>
      <c r="S65" s="489"/>
      <c r="T65" s="345"/>
      <c r="U65" s="156"/>
      <c r="V65" s="329">
        <v>12000</v>
      </c>
      <c r="W65" s="558">
        <v>12000</v>
      </c>
      <c r="X65" s="155"/>
      <c r="Y65" s="153"/>
      <c r="Z65" s="154"/>
    </row>
    <row r="66" spans="1:26" ht="12.75" customHeight="1">
      <c r="A66" s="7"/>
      <c r="B66" s="371" t="s">
        <v>346</v>
      </c>
      <c r="C66" s="31"/>
      <c r="D66" s="152"/>
      <c r="E66" s="152"/>
      <c r="F66" s="454"/>
      <c r="G66" s="30"/>
      <c r="H66" s="152"/>
      <c r="I66" s="152"/>
      <c r="J66" s="440"/>
      <c r="K66" s="30"/>
      <c r="L66" s="152"/>
      <c r="M66" s="152"/>
      <c r="N66" s="440"/>
      <c r="O66" s="153"/>
      <c r="P66" s="149"/>
      <c r="Q66" s="156"/>
      <c r="R66" s="319"/>
      <c r="S66" s="489"/>
      <c r="T66" s="345"/>
      <c r="U66" s="156"/>
      <c r="V66" s="329">
        <v>10000</v>
      </c>
      <c r="W66" s="558">
        <v>10000</v>
      </c>
      <c r="X66" s="155"/>
      <c r="Y66" s="153"/>
      <c r="Z66" s="154"/>
    </row>
    <row r="67" spans="1:26" ht="12.75" customHeight="1">
      <c r="A67" s="7"/>
      <c r="B67" s="371" t="s">
        <v>532</v>
      </c>
      <c r="C67" s="31"/>
      <c r="D67" s="152"/>
      <c r="E67" s="152"/>
      <c r="F67" s="454"/>
      <c r="G67" s="30"/>
      <c r="H67" s="152"/>
      <c r="I67" s="152"/>
      <c r="J67" s="440"/>
      <c r="K67" s="30"/>
      <c r="L67" s="152"/>
      <c r="M67" s="152"/>
      <c r="N67" s="440"/>
      <c r="O67" s="153"/>
      <c r="P67" s="149"/>
      <c r="Q67" s="156"/>
      <c r="R67" s="319">
        <v>359.21</v>
      </c>
      <c r="S67" s="489"/>
      <c r="T67" s="345"/>
      <c r="U67" s="156"/>
      <c r="V67" s="330">
        <v>7421.8980000000001</v>
      </c>
      <c r="W67" s="559">
        <v>7421.8980000000001</v>
      </c>
      <c r="X67" s="155"/>
      <c r="Y67" s="275"/>
      <c r="Z67" s="154"/>
    </row>
    <row r="68" spans="1:26" ht="12.75" customHeight="1">
      <c r="A68" s="7"/>
      <c r="B68" s="151"/>
      <c r="C68" s="31"/>
      <c r="D68" s="152"/>
      <c r="E68" s="152"/>
      <c r="F68" s="454"/>
      <c r="G68" s="30"/>
      <c r="H68" s="152"/>
      <c r="I68" s="152"/>
      <c r="J68" s="440"/>
      <c r="K68" s="30"/>
      <c r="L68" s="152"/>
      <c r="M68" s="152"/>
      <c r="N68" s="440"/>
      <c r="O68" s="153"/>
      <c r="P68" s="149"/>
      <c r="Q68" s="156"/>
      <c r="R68" s="319"/>
      <c r="S68" s="489"/>
      <c r="T68" s="345"/>
      <c r="U68" s="156"/>
      <c r="V68" s="329"/>
      <c r="W68" s="558"/>
      <c r="X68" s="155"/>
      <c r="Y68" s="154"/>
      <c r="Z68" s="154"/>
    </row>
    <row r="69" spans="1:26" ht="12.75" customHeight="1">
      <c r="A69" s="7"/>
      <c r="B69" s="151" t="s">
        <v>329</v>
      </c>
      <c r="C69" s="31"/>
      <c r="D69" s="152"/>
      <c r="E69" s="152"/>
      <c r="F69" s="454"/>
      <c r="G69" s="30"/>
      <c r="H69" s="152"/>
      <c r="I69" s="152"/>
      <c r="J69" s="440"/>
      <c r="K69" s="30"/>
      <c r="L69" s="152"/>
      <c r="M69" s="152"/>
      <c r="N69" s="440"/>
      <c r="O69" s="153"/>
      <c r="P69" s="149"/>
      <c r="Q69" s="156"/>
      <c r="R69" s="319"/>
      <c r="S69" s="489"/>
      <c r="T69" s="345"/>
      <c r="U69" s="156"/>
      <c r="V69" s="329"/>
      <c r="W69" s="558"/>
      <c r="X69" s="155"/>
      <c r="Y69" s="154"/>
      <c r="Z69" s="154"/>
    </row>
    <row r="70" spans="1:26" ht="12.75" customHeight="1">
      <c r="A70" s="7"/>
      <c r="B70" s="371" t="s">
        <v>344</v>
      </c>
      <c r="C70" s="31"/>
      <c r="D70" s="152"/>
      <c r="E70" s="152"/>
      <c r="F70" s="454"/>
      <c r="G70" s="30"/>
      <c r="H70" s="152"/>
      <c r="I70" s="152"/>
      <c r="J70" s="440"/>
      <c r="K70" s="30"/>
      <c r="L70" s="152"/>
      <c r="M70" s="152"/>
      <c r="N70" s="440"/>
      <c r="O70" s="153"/>
      <c r="P70" s="149"/>
      <c r="Q70" s="156"/>
      <c r="R70" s="319"/>
      <c r="S70" s="489"/>
      <c r="T70" s="345"/>
      <c r="U70" s="156"/>
      <c r="V70" s="158">
        <v>5000</v>
      </c>
      <c r="W70" s="549">
        <v>5000</v>
      </c>
      <c r="X70" s="155"/>
      <c r="Y70" s="158"/>
      <c r="Z70" s="154"/>
    </row>
    <row r="71" spans="1:26" ht="12.75" customHeight="1">
      <c r="A71" s="7"/>
      <c r="B71" s="371" t="s">
        <v>345</v>
      </c>
      <c r="C71" s="31"/>
      <c r="D71" s="152"/>
      <c r="E71" s="152"/>
      <c r="F71" s="454"/>
      <c r="G71" s="30"/>
      <c r="H71" s="152"/>
      <c r="I71" s="152"/>
      <c r="J71" s="440"/>
      <c r="K71" s="30"/>
      <c r="L71" s="152"/>
      <c r="M71" s="152"/>
      <c r="N71" s="440"/>
      <c r="O71" s="153"/>
      <c r="P71" s="149"/>
      <c r="Q71" s="156"/>
      <c r="R71" s="319"/>
      <c r="S71" s="489"/>
      <c r="T71" s="345"/>
      <c r="U71" s="156"/>
      <c r="V71" s="158">
        <v>500</v>
      </c>
      <c r="W71" s="549">
        <v>500</v>
      </c>
      <c r="X71" s="155"/>
      <c r="Y71" s="158"/>
      <c r="Z71" s="154"/>
    </row>
    <row r="72" spans="1:26" ht="12.75" customHeight="1">
      <c r="A72" s="7"/>
      <c r="B72" s="372" t="s">
        <v>563</v>
      </c>
      <c r="C72" s="31"/>
      <c r="D72" s="152"/>
      <c r="E72" s="152"/>
      <c r="F72" s="454"/>
      <c r="G72" s="30"/>
      <c r="H72" s="152"/>
      <c r="I72" s="152"/>
      <c r="J72" s="440"/>
      <c r="K72" s="30"/>
      <c r="L72" s="152"/>
      <c r="M72" s="152"/>
      <c r="N72" s="440"/>
      <c r="O72" s="153"/>
      <c r="P72" s="149"/>
      <c r="Q72" s="156"/>
      <c r="R72" s="319"/>
      <c r="S72" s="489"/>
      <c r="T72" s="345"/>
      <c r="U72" s="156"/>
      <c r="V72" s="158">
        <v>5000</v>
      </c>
      <c r="W72" s="549">
        <v>5000</v>
      </c>
      <c r="X72" s="155"/>
      <c r="Y72" s="158"/>
      <c r="Z72" s="154"/>
    </row>
    <row r="73" spans="1:26" ht="12.75" customHeight="1">
      <c r="A73" s="7"/>
      <c r="B73" s="371" t="s">
        <v>533</v>
      </c>
      <c r="C73" s="31"/>
      <c r="D73" s="152"/>
      <c r="E73" s="152"/>
      <c r="F73" s="454"/>
      <c r="G73" s="30"/>
      <c r="H73" s="152"/>
      <c r="I73" s="152"/>
      <c r="J73" s="440"/>
      <c r="K73" s="30"/>
      <c r="L73" s="152"/>
      <c r="M73" s="152"/>
      <c r="N73" s="440"/>
      <c r="O73" s="153"/>
      <c r="P73" s="149"/>
      <c r="Q73" s="156"/>
      <c r="R73" s="319"/>
      <c r="S73" s="489"/>
      <c r="T73" s="345"/>
      <c r="U73" s="156"/>
      <c r="V73" s="158">
        <v>1800</v>
      </c>
      <c r="W73" s="549">
        <v>1800</v>
      </c>
      <c r="X73" s="155"/>
      <c r="Y73" s="158"/>
      <c r="Z73" s="154"/>
    </row>
    <row r="74" spans="1:26" ht="12.75" customHeight="1">
      <c r="A74" s="7"/>
      <c r="B74" s="371" t="s">
        <v>534</v>
      </c>
      <c r="C74" s="31"/>
      <c r="D74" s="152"/>
      <c r="E74" s="152"/>
      <c r="F74" s="454"/>
      <c r="G74" s="30"/>
      <c r="H74" s="152"/>
      <c r="I74" s="152"/>
      <c r="J74" s="440"/>
      <c r="K74" s="30"/>
      <c r="L74" s="152"/>
      <c r="M74" s="152"/>
      <c r="N74" s="440"/>
      <c r="O74" s="153"/>
      <c r="P74" s="149"/>
      <c r="Q74" s="156"/>
      <c r="R74" s="319"/>
      <c r="S74" s="489"/>
      <c r="T74" s="345"/>
      <c r="U74" s="156"/>
      <c r="V74" s="158">
        <v>3000</v>
      </c>
      <c r="W74" s="549">
        <v>3000</v>
      </c>
      <c r="X74" s="155"/>
      <c r="Y74" s="158"/>
      <c r="Z74" s="154"/>
    </row>
    <row r="75" spans="1:26" ht="12.75" customHeight="1">
      <c r="A75" s="7"/>
      <c r="B75" s="373" t="s">
        <v>562</v>
      </c>
      <c r="C75" s="30"/>
      <c r="D75" s="153"/>
      <c r="E75" s="153"/>
      <c r="F75" s="440"/>
      <c r="G75" s="30"/>
      <c r="H75" s="153"/>
      <c r="I75" s="153"/>
      <c r="J75" s="440"/>
      <c r="K75" s="30"/>
      <c r="L75" s="153"/>
      <c r="M75" s="153"/>
      <c r="N75" s="440"/>
      <c r="O75" s="153"/>
      <c r="P75" s="149"/>
      <c r="Q75" s="154">
        <v>230000</v>
      </c>
      <c r="R75" s="320">
        <f>SUM(R53:R74)</f>
        <v>43249.25</v>
      </c>
      <c r="S75" s="478" t="s">
        <v>585</v>
      </c>
      <c r="T75" s="346"/>
      <c r="U75" s="374"/>
      <c r="V75" s="331">
        <f>SUM(V53:V74)</f>
        <v>171159.85799999998</v>
      </c>
      <c r="W75" s="560">
        <f>SUM(W53:W74)</f>
        <v>171159.85799999998</v>
      </c>
      <c r="X75" s="156"/>
      <c r="Y75" s="154">
        <v>30000</v>
      </c>
      <c r="Z75" s="154">
        <v>30000</v>
      </c>
    </row>
    <row r="76" spans="1:26" s="162" customFormat="1" ht="12.75" customHeight="1">
      <c r="A76" s="159"/>
      <c r="B76" s="145"/>
      <c r="C76" s="30"/>
      <c r="D76" s="36"/>
      <c r="E76" s="36"/>
      <c r="F76" s="439"/>
      <c r="G76" s="30"/>
      <c r="H76" s="36"/>
      <c r="I76" s="36"/>
      <c r="J76" s="439"/>
      <c r="K76" s="30"/>
      <c r="L76" s="36"/>
      <c r="M76" s="36"/>
      <c r="N76" s="439"/>
      <c r="O76" s="36"/>
      <c r="P76" s="149"/>
      <c r="Q76" s="160"/>
      <c r="R76" s="321"/>
      <c r="S76" s="490"/>
      <c r="T76" s="357"/>
      <c r="U76" s="148"/>
      <c r="V76" s="161"/>
      <c r="W76" s="549"/>
      <c r="X76" s="148"/>
      <c r="Y76" s="161"/>
      <c r="Z76" s="161"/>
    </row>
    <row r="77" spans="1:26" ht="12.75" customHeight="1">
      <c r="A77" s="7"/>
      <c r="B77" s="20" t="s">
        <v>89</v>
      </c>
      <c r="C77" s="31"/>
      <c r="D77" s="21"/>
      <c r="E77" s="21"/>
      <c r="F77" s="441"/>
      <c r="G77" s="30"/>
      <c r="H77" s="21"/>
      <c r="I77" s="21"/>
      <c r="J77" s="441"/>
      <c r="K77" s="30"/>
      <c r="L77" s="21"/>
      <c r="M77" s="21"/>
      <c r="N77" s="441"/>
      <c r="O77" s="21"/>
      <c r="P77" s="30"/>
      <c r="Q77" s="150"/>
      <c r="R77" s="322"/>
      <c r="S77" s="491"/>
      <c r="T77" s="358"/>
      <c r="U77" s="300"/>
      <c r="V77" s="103"/>
      <c r="W77" s="549"/>
      <c r="X77" s="104"/>
      <c r="Y77" s="103"/>
      <c r="Z77" s="103"/>
    </row>
    <row r="78" spans="1:26" ht="12.75" customHeight="1">
      <c r="A78" s="12">
        <v>63065</v>
      </c>
      <c r="B78" s="375" t="s">
        <v>90</v>
      </c>
      <c r="C78" s="30"/>
      <c r="D78" s="21">
        <v>44000</v>
      </c>
      <c r="E78" s="21">
        <v>29673</v>
      </c>
      <c r="F78" s="441">
        <f t="shared" ref="F78:F86" si="11">D78-E78</f>
        <v>14327</v>
      </c>
      <c r="G78" s="30"/>
      <c r="H78" s="21">
        <v>44000</v>
      </c>
      <c r="I78" s="21">
        <v>42079</v>
      </c>
      <c r="J78" s="441">
        <f t="shared" ref="J78:J86" si="12">H78-I78</f>
        <v>1921</v>
      </c>
      <c r="K78" s="30"/>
      <c r="L78" s="21">
        <v>42000</v>
      </c>
      <c r="M78" s="21">
        <v>57584</v>
      </c>
      <c r="N78" s="441">
        <f>L78-M78</f>
        <v>-15584</v>
      </c>
      <c r="O78" s="22" t="s">
        <v>242</v>
      </c>
      <c r="P78" s="33"/>
      <c r="Q78" s="21">
        <v>50000</v>
      </c>
      <c r="R78" s="323">
        <v>48068</v>
      </c>
      <c r="S78" s="479"/>
      <c r="T78" s="464">
        <f t="shared" ref="T78:T90" si="13">R78-Q78</f>
        <v>-1932</v>
      </c>
      <c r="U78" s="300">
        <f>3500*12</f>
        <v>42000</v>
      </c>
      <c r="V78" s="103">
        <v>50000</v>
      </c>
      <c r="W78" s="549">
        <v>50000</v>
      </c>
      <c r="X78" s="104"/>
      <c r="Y78" s="103">
        <v>51250</v>
      </c>
      <c r="Z78" s="103">
        <v>52531.25</v>
      </c>
    </row>
    <row r="79" spans="1:26" ht="12.75" customHeight="1">
      <c r="A79" s="12">
        <v>63025</v>
      </c>
      <c r="B79" s="375" t="s">
        <v>91</v>
      </c>
      <c r="C79" s="30"/>
      <c r="D79" s="21">
        <v>500</v>
      </c>
      <c r="E79" s="21">
        <v>547</v>
      </c>
      <c r="F79" s="441">
        <f t="shared" si="11"/>
        <v>-47</v>
      </c>
      <c r="G79" s="30"/>
      <c r="H79" s="21">
        <v>600</v>
      </c>
      <c r="I79" s="21">
        <v>630</v>
      </c>
      <c r="J79" s="441">
        <f t="shared" si="12"/>
        <v>-30</v>
      </c>
      <c r="K79" s="30"/>
      <c r="L79" s="21">
        <v>600</v>
      </c>
      <c r="M79" s="21">
        <v>745</v>
      </c>
      <c r="N79" s="441">
        <f t="shared" ref="N79:N90" si="14">L79-M79</f>
        <v>-145</v>
      </c>
      <c r="O79" s="21"/>
      <c r="P79" s="30"/>
      <c r="Q79" s="21">
        <v>1200</v>
      </c>
      <c r="R79" s="323">
        <v>893</v>
      </c>
      <c r="S79" s="479"/>
      <c r="T79" s="464">
        <f t="shared" si="13"/>
        <v>-307</v>
      </c>
      <c r="U79" s="301" t="s">
        <v>92</v>
      </c>
      <c r="V79" s="103">
        <v>1200</v>
      </c>
      <c r="W79" s="549">
        <v>1200</v>
      </c>
      <c r="X79" s="104"/>
      <c r="Y79" s="103">
        <v>1230</v>
      </c>
      <c r="Z79" s="103">
        <v>1260.75</v>
      </c>
    </row>
    <row r="80" spans="1:26" ht="12.75" customHeight="1">
      <c r="A80" s="12">
        <v>63050</v>
      </c>
      <c r="B80" s="375" t="s">
        <v>93</v>
      </c>
      <c r="C80" s="30"/>
      <c r="D80" s="21">
        <v>5000</v>
      </c>
      <c r="E80" s="21">
        <v>0</v>
      </c>
      <c r="F80" s="441">
        <f t="shared" si="11"/>
        <v>5000</v>
      </c>
      <c r="G80" s="30"/>
      <c r="H80" s="21">
        <v>5000</v>
      </c>
      <c r="I80" s="21">
        <v>0</v>
      </c>
      <c r="J80" s="441">
        <f t="shared" si="12"/>
        <v>5000</v>
      </c>
      <c r="K80" s="30"/>
      <c r="L80" s="21">
        <v>5000</v>
      </c>
      <c r="M80" s="21">
        <v>0</v>
      </c>
      <c r="N80" s="441">
        <f t="shared" si="14"/>
        <v>5000</v>
      </c>
      <c r="O80" s="21"/>
      <c r="P80" s="30"/>
      <c r="Q80" s="21">
        <v>0</v>
      </c>
      <c r="R80" s="323">
        <v>0</v>
      </c>
      <c r="S80" s="479"/>
      <c r="T80" s="464">
        <f t="shared" si="13"/>
        <v>0</v>
      </c>
      <c r="U80" s="300"/>
      <c r="V80" s="103">
        <v>0</v>
      </c>
      <c r="W80" s="549">
        <v>0</v>
      </c>
      <c r="X80" s="104"/>
      <c r="Y80" s="103">
        <v>0</v>
      </c>
      <c r="Z80" s="103">
        <v>0</v>
      </c>
    </row>
    <row r="81" spans="1:26" ht="12.75" customHeight="1">
      <c r="A81" s="12">
        <v>63078</v>
      </c>
      <c r="B81" s="375" t="s">
        <v>94</v>
      </c>
      <c r="C81" s="30"/>
      <c r="D81" s="21">
        <v>500</v>
      </c>
      <c r="E81" s="21">
        <v>0</v>
      </c>
      <c r="F81" s="441">
        <f t="shared" si="11"/>
        <v>500</v>
      </c>
      <c r="G81" s="30"/>
      <c r="H81" s="21">
        <v>500</v>
      </c>
      <c r="I81" s="21">
        <v>0</v>
      </c>
      <c r="J81" s="441">
        <f t="shared" si="12"/>
        <v>500</v>
      </c>
      <c r="K81" s="30"/>
      <c r="L81" s="21">
        <v>200</v>
      </c>
      <c r="M81" s="21">
        <v>65</v>
      </c>
      <c r="N81" s="441">
        <f t="shared" si="14"/>
        <v>135</v>
      </c>
      <c r="O81" s="21"/>
      <c r="P81" s="30"/>
      <c r="Q81" s="21">
        <v>200</v>
      </c>
      <c r="R81" s="323">
        <v>0</v>
      </c>
      <c r="S81" s="479"/>
      <c r="T81" s="464">
        <f t="shared" si="13"/>
        <v>-200</v>
      </c>
      <c r="U81" s="300"/>
      <c r="V81" s="103">
        <v>200</v>
      </c>
      <c r="W81" s="549">
        <v>200</v>
      </c>
      <c r="X81" s="104"/>
      <c r="Y81" s="103">
        <v>205</v>
      </c>
      <c r="Z81" s="103">
        <v>210.13</v>
      </c>
    </row>
    <row r="82" spans="1:26" ht="12.75" customHeight="1">
      <c r="A82" s="12">
        <v>63080</v>
      </c>
      <c r="B82" s="375" t="s">
        <v>564</v>
      </c>
      <c r="C82" s="30"/>
      <c r="D82" s="21">
        <v>3000</v>
      </c>
      <c r="E82" s="21">
        <v>2176</v>
      </c>
      <c r="F82" s="441">
        <f t="shared" si="11"/>
        <v>824</v>
      </c>
      <c r="G82" s="30"/>
      <c r="H82" s="21">
        <v>3000</v>
      </c>
      <c r="I82" s="21">
        <v>5411</v>
      </c>
      <c r="J82" s="441">
        <f t="shared" si="12"/>
        <v>-2411</v>
      </c>
      <c r="K82" s="30"/>
      <c r="L82" s="21">
        <v>5000</v>
      </c>
      <c r="M82" s="21">
        <v>2191</v>
      </c>
      <c r="N82" s="441">
        <f t="shared" si="14"/>
        <v>2809</v>
      </c>
      <c r="O82" s="22" t="s">
        <v>95</v>
      </c>
      <c r="P82" s="33"/>
      <c r="Q82" s="21">
        <v>5000</v>
      </c>
      <c r="R82" s="323">
        <v>3790</v>
      </c>
      <c r="S82" s="479"/>
      <c r="T82" s="464">
        <f t="shared" si="13"/>
        <v>-1210</v>
      </c>
      <c r="U82" s="300"/>
      <c r="V82" s="103">
        <v>5000</v>
      </c>
      <c r="W82" s="549">
        <v>5000</v>
      </c>
      <c r="X82" s="105" t="s">
        <v>336</v>
      </c>
      <c r="Y82" s="103">
        <v>5125</v>
      </c>
      <c r="Z82" s="103">
        <v>5253.13</v>
      </c>
    </row>
    <row r="83" spans="1:26" ht="12.75" customHeight="1">
      <c r="A83" s="12">
        <v>63070</v>
      </c>
      <c r="B83" s="375" t="s">
        <v>96</v>
      </c>
      <c r="C83" s="30"/>
      <c r="D83" s="21">
        <v>800</v>
      </c>
      <c r="E83" s="21">
        <v>288</v>
      </c>
      <c r="F83" s="441">
        <f t="shared" si="11"/>
        <v>512</v>
      </c>
      <c r="G83" s="30"/>
      <c r="H83" s="21">
        <v>800</v>
      </c>
      <c r="I83" s="21">
        <v>236</v>
      </c>
      <c r="J83" s="441">
        <f t="shared" si="12"/>
        <v>564</v>
      </c>
      <c r="K83" s="30"/>
      <c r="L83" s="21">
        <v>800</v>
      </c>
      <c r="M83" s="21">
        <v>373</v>
      </c>
      <c r="N83" s="441">
        <f t="shared" si="14"/>
        <v>427</v>
      </c>
      <c r="O83" s="21"/>
      <c r="P83" s="30"/>
      <c r="Q83" s="21">
        <v>500</v>
      </c>
      <c r="R83" s="323">
        <v>215</v>
      </c>
      <c r="S83" s="479"/>
      <c r="T83" s="464">
        <f t="shared" si="13"/>
        <v>-285</v>
      </c>
      <c r="U83" s="300"/>
      <c r="V83" s="103">
        <v>500</v>
      </c>
      <c r="W83" s="549">
        <v>500</v>
      </c>
      <c r="X83" s="104"/>
      <c r="Y83" s="103">
        <v>512.5</v>
      </c>
      <c r="Z83" s="103">
        <v>525.30999999999995</v>
      </c>
    </row>
    <row r="84" spans="1:26" ht="12.75" customHeight="1">
      <c r="A84" s="12">
        <v>63030</v>
      </c>
      <c r="B84" s="375" t="s">
        <v>97</v>
      </c>
      <c r="C84" s="30"/>
      <c r="D84" s="21">
        <v>600</v>
      </c>
      <c r="E84" s="21">
        <v>889</v>
      </c>
      <c r="F84" s="441">
        <f t="shared" si="11"/>
        <v>-289</v>
      </c>
      <c r="G84" s="30"/>
      <c r="H84" s="21">
        <v>900</v>
      </c>
      <c r="I84" s="21">
        <v>1797</v>
      </c>
      <c r="J84" s="441">
        <f t="shared" si="12"/>
        <v>-897</v>
      </c>
      <c r="K84" s="30"/>
      <c r="L84" s="21">
        <v>2000</v>
      </c>
      <c r="M84" s="21">
        <v>359</v>
      </c>
      <c r="N84" s="441">
        <f t="shared" si="14"/>
        <v>1641</v>
      </c>
      <c r="O84" s="22" t="s">
        <v>98</v>
      </c>
      <c r="P84" s="33"/>
      <c r="Q84" s="21">
        <v>2000</v>
      </c>
      <c r="R84" s="323">
        <v>297</v>
      </c>
      <c r="S84" s="479"/>
      <c r="T84" s="464">
        <f t="shared" si="13"/>
        <v>-1703</v>
      </c>
      <c r="U84" s="300"/>
      <c r="V84" s="103">
        <v>2000</v>
      </c>
      <c r="W84" s="549">
        <v>2000</v>
      </c>
      <c r="X84" s="104"/>
      <c r="Y84" s="103">
        <v>2050</v>
      </c>
      <c r="Z84" s="103">
        <v>2101.25</v>
      </c>
    </row>
    <row r="85" spans="1:26" ht="12.75" customHeight="1">
      <c r="A85" s="12">
        <v>63035</v>
      </c>
      <c r="B85" s="375" t="s">
        <v>99</v>
      </c>
      <c r="C85" s="30"/>
      <c r="D85" s="21">
        <v>3000</v>
      </c>
      <c r="E85" s="21">
        <v>0</v>
      </c>
      <c r="F85" s="441">
        <f t="shared" si="11"/>
        <v>3000</v>
      </c>
      <c r="G85" s="30"/>
      <c r="H85" s="21">
        <v>3000</v>
      </c>
      <c r="I85" s="21">
        <v>1092</v>
      </c>
      <c r="J85" s="441">
        <f t="shared" si="12"/>
        <v>1908</v>
      </c>
      <c r="K85" s="30"/>
      <c r="L85" s="21">
        <v>2500</v>
      </c>
      <c r="M85" s="21">
        <v>8</v>
      </c>
      <c r="N85" s="441">
        <f t="shared" si="14"/>
        <v>2492</v>
      </c>
      <c r="O85" s="21"/>
      <c r="P85" s="30"/>
      <c r="Q85" s="21">
        <v>2500</v>
      </c>
      <c r="R85" s="323">
        <v>303</v>
      </c>
      <c r="S85" s="479"/>
      <c r="T85" s="464">
        <f t="shared" si="13"/>
        <v>-2197</v>
      </c>
      <c r="U85" s="300"/>
      <c r="V85" s="103">
        <v>2500</v>
      </c>
      <c r="W85" s="549">
        <v>2500</v>
      </c>
      <c r="X85" s="104"/>
      <c r="Y85" s="103">
        <v>2562.5</v>
      </c>
      <c r="Z85" s="103">
        <v>2626.56</v>
      </c>
    </row>
    <row r="86" spans="1:26" ht="12.75" customHeight="1">
      <c r="A86" s="12">
        <v>63085</v>
      </c>
      <c r="B86" s="375" t="s">
        <v>88</v>
      </c>
      <c r="C86" s="30"/>
      <c r="D86" s="21">
        <v>2000</v>
      </c>
      <c r="E86" s="21">
        <v>1379</v>
      </c>
      <c r="F86" s="441">
        <f t="shared" si="11"/>
        <v>621</v>
      </c>
      <c r="G86" s="30"/>
      <c r="H86" s="21">
        <v>2000</v>
      </c>
      <c r="I86" s="21">
        <v>3167</v>
      </c>
      <c r="J86" s="441">
        <f t="shared" si="12"/>
        <v>-1167</v>
      </c>
      <c r="K86" s="30"/>
      <c r="L86" s="21">
        <v>3000</v>
      </c>
      <c r="M86" s="21">
        <v>1470</v>
      </c>
      <c r="N86" s="441">
        <f t="shared" si="14"/>
        <v>1530</v>
      </c>
      <c r="O86" s="21"/>
      <c r="P86" s="30"/>
      <c r="Q86" s="21">
        <v>3000</v>
      </c>
      <c r="R86" s="323">
        <v>469</v>
      </c>
      <c r="S86" s="479"/>
      <c r="T86" s="464">
        <f t="shared" si="13"/>
        <v>-2531</v>
      </c>
      <c r="U86" s="300"/>
      <c r="V86" s="103">
        <v>3000</v>
      </c>
      <c r="W86" s="549">
        <v>3000</v>
      </c>
      <c r="X86" s="104"/>
      <c r="Y86" s="103">
        <v>3075</v>
      </c>
      <c r="Z86" s="103">
        <v>3151.88</v>
      </c>
    </row>
    <row r="87" spans="1:26" ht="12.75" customHeight="1">
      <c r="A87" s="12">
        <v>63090</v>
      </c>
      <c r="B87" s="376" t="s">
        <v>247</v>
      </c>
      <c r="C87" s="30"/>
      <c r="D87" s="87"/>
      <c r="E87" s="87"/>
      <c r="F87" s="442"/>
      <c r="G87" s="30"/>
      <c r="H87" s="87"/>
      <c r="I87" s="87"/>
      <c r="J87" s="442"/>
      <c r="K87" s="30"/>
      <c r="L87" s="87"/>
      <c r="M87" s="87"/>
      <c r="N87" s="442">
        <f t="shared" si="14"/>
        <v>0</v>
      </c>
      <c r="O87" s="87"/>
      <c r="P87" s="30"/>
      <c r="Q87" s="87">
        <v>2583</v>
      </c>
      <c r="R87" s="324">
        <v>3160</v>
      </c>
      <c r="S87" s="492"/>
      <c r="T87" s="464">
        <f t="shared" si="13"/>
        <v>577</v>
      </c>
      <c r="U87" s="104"/>
      <c r="V87" s="381"/>
      <c r="W87" s="561"/>
      <c r="X87" s="104"/>
      <c r="Y87" s="103">
        <v>0</v>
      </c>
      <c r="Z87" s="103">
        <v>0</v>
      </c>
    </row>
    <row r="88" spans="1:26" ht="12.75" customHeight="1">
      <c r="A88" s="7"/>
      <c r="B88" s="375" t="s">
        <v>100</v>
      </c>
      <c r="C88" s="30"/>
      <c r="D88" s="21"/>
      <c r="E88" s="21"/>
      <c r="F88" s="441"/>
      <c r="G88" s="30"/>
      <c r="H88" s="21"/>
      <c r="I88" s="21">
        <v>0</v>
      </c>
      <c r="J88" s="441"/>
      <c r="K88" s="30"/>
      <c r="L88" s="21"/>
      <c r="M88" s="21">
        <v>0</v>
      </c>
      <c r="N88" s="441">
        <f t="shared" si="14"/>
        <v>0</v>
      </c>
      <c r="O88" s="21"/>
      <c r="P88" s="30"/>
      <c r="Q88" s="21">
        <v>3000</v>
      </c>
      <c r="R88" s="323">
        <v>0</v>
      </c>
      <c r="S88" s="479"/>
      <c r="T88" s="464">
        <f t="shared" si="13"/>
        <v>-3000</v>
      </c>
      <c r="U88" s="300"/>
      <c r="V88" s="103">
        <v>3000</v>
      </c>
      <c r="W88" s="549">
        <v>3000</v>
      </c>
      <c r="X88" s="104">
        <f>20*300*12</f>
        <v>72000</v>
      </c>
      <c r="Y88" s="103">
        <v>3075</v>
      </c>
      <c r="Z88" s="103">
        <v>3151.88</v>
      </c>
    </row>
    <row r="89" spans="1:26" ht="12.75" customHeight="1">
      <c r="A89" s="12">
        <v>63075</v>
      </c>
      <c r="B89" s="375" t="s">
        <v>101</v>
      </c>
      <c r="C89" s="30"/>
      <c r="D89" s="21">
        <v>2000</v>
      </c>
      <c r="E89" s="21">
        <v>940</v>
      </c>
      <c r="F89" s="441">
        <f>D89-E89</f>
        <v>1060</v>
      </c>
      <c r="G89" s="30"/>
      <c r="H89" s="21">
        <v>1500</v>
      </c>
      <c r="I89" s="21">
        <v>130</v>
      </c>
      <c r="J89" s="441">
        <f>H89-I89</f>
        <v>1370</v>
      </c>
      <c r="K89" s="30"/>
      <c r="L89" s="21">
        <v>500</v>
      </c>
      <c r="M89" s="21">
        <v>2706</v>
      </c>
      <c r="N89" s="441">
        <f t="shared" si="14"/>
        <v>-2206</v>
      </c>
      <c r="O89" s="21"/>
      <c r="P89" s="30"/>
      <c r="Q89" s="21">
        <v>500</v>
      </c>
      <c r="R89" s="323">
        <v>325</v>
      </c>
      <c r="S89" s="479"/>
      <c r="T89" s="464">
        <f t="shared" si="13"/>
        <v>-175</v>
      </c>
      <c r="U89" s="300"/>
      <c r="V89" s="103">
        <v>500</v>
      </c>
      <c r="W89" s="549">
        <v>500</v>
      </c>
      <c r="X89" s="104"/>
      <c r="Y89" s="103">
        <v>512.5</v>
      </c>
      <c r="Z89" s="103">
        <v>525.30999999999995</v>
      </c>
    </row>
    <row r="90" spans="1:26" ht="12.75" customHeight="1">
      <c r="A90" s="7"/>
      <c r="B90" s="377" t="s">
        <v>102</v>
      </c>
      <c r="C90" s="31"/>
      <c r="D90" s="23">
        <f>SUM(D78:D89)</f>
        <v>61400</v>
      </c>
      <c r="E90" s="23">
        <f>SUM(E78:E89)</f>
        <v>35892</v>
      </c>
      <c r="F90" s="455">
        <f>D90-E90</f>
        <v>25508</v>
      </c>
      <c r="G90" s="30"/>
      <c r="H90" s="23">
        <f>SUM(H78:H89)</f>
        <v>61300</v>
      </c>
      <c r="I90" s="23">
        <f>SUM(I78:I89)</f>
        <v>54542</v>
      </c>
      <c r="J90" s="441">
        <f>H90-I90</f>
        <v>6758</v>
      </c>
      <c r="K90" s="30"/>
      <c r="L90" s="23">
        <f>SUM(L78:L89)</f>
        <v>61600</v>
      </c>
      <c r="M90" s="23">
        <f>SUM(M78:M89)</f>
        <v>65501</v>
      </c>
      <c r="N90" s="441">
        <f t="shared" si="14"/>
        <v>-3901</v>
      </c>
      <c r="O90" s="21"/>
      <c r="P90" s="30"/>
      <c r="Q90" s="23">
        <f>SUM(Q78:Q89)</f>
        <v>70483</v>
      </c>
      <c r="R90" s="325">
        <f>SUM(R78:R89)</f>
        <v>57520</v>
      </c>
      <c r="S90" s="479">
        <v>61020</v>
      </c>
      <c r="T90" s="464">
        <f t="shared" si="13"/>
        <v>-12963</v>
      </c>
      <c r="U90" s="302"/>
      <c r="V90" s="106">
        <f>SUM(V78:V89)</f>
        <v>67900</v>
      </c>
      <c r="W90" s="557">
        <f>SUM(W78:W89)</f>
        <v>67900</v>
      </c>
      <c r="X90" s="378"/>
      <c r="Y90" s="106">
        <f>SUM(Y78:Y89)</f>
        <v>69597.5</v>
      </c>
      <c r="Z90" s="106">
        <f>SUM(Z77:Z89)</f>
        <v>71337.45</v>
      </c>
    </row>
    <row r="91" spans="1:26" ht="12.75" customHeight="1">
      <c r="A91" s="7"/>
      <c r="B91" s="10"/>
      <c r="C91" s="30"/>
      <c r="D91" s="10"/>
      <c r="E91" s="10"/>
      <c r="F91" s="436"/>
      <c r="G91" s="30"/>
      <c r="H91" s="10"/>
      <c r="I91" s="10"/>
      <c r="J91" s="436"/>
      <c r="K91" s="30"/>
      <c r="L91" s="10"/>
      <c r="M91" s="10"/>
      <c r="N91" s="436"/>
      <c r="O91" s="10"/>
      <c r="P91" s="30"/>
      <c r="Q91" s="10"/>
      <c r="R91" s="326"/>
      <c r="S91" s="493"/>
      <c r="T91" s="359"/>
      <c r="U91" s="41"/>
      <c r="V91" s="40"/>
      <c r="W91" s="549"/>
      <c r="X91" s="41"/>
      <c r="Y91" s="40"/>
      <c r="Z91" s="40"/>
    </row>
    <row r="92" spans="1:26" ht="12.75" customHeight="1">
      <c r="A92" s="7"/>
      <c r="B92" s="24" t="s">
        <v>103</v>
      </c>
      <c r="C92" s="31"/>
      <c r="D92" s="25"/>
      <c r="E92" s="25"/>
      <c r="F92" s="443"/>
      <c r="G92" s="30"/>
      <c r="H92" s="25"/>
      <c r="I92" s="25"/>
      <c r="J92" s="443"/>
      <c r="K92" s="30"/>
      <c r="L92" s="25"/>
      <c r="M92" s="25"/>
      <c r="N92" s="443"/>
      <c r="O92" s="25"/>
      <c r="P92" s="30"/>
      <c r="Q92" s="25"/>
      <c r="R92" s="327"/>
      <c r="S92" s="480"/>
      <c r="T92" s="360"/>
      <c r="U92" s="303"/>
      <c r="V92" s="123"/>
      <c r="W92" s="549"/>
      <c r="X92" s="124"/>
      <c r="Y92" s="123"/>
      <c r="Z92" s="123"/>
    </row>
    <row r="93" spans="1:26" ht="12.75" customHeight="1">
      <c r="A93" s="12">
        <v>66005</v>
      </c>
      <c r="B93" s="379" t="s">
        <v>104</v>
      </c>
      <c r="C93" s="30"/>
      <c r="D93" s="25">
        <v>6000</v>
      </c>
      <c r="E93" s="25">
        <v>6185</v>
      </c>
      <c r="F93" s="443">
        <f t="shared" ref="F93:F107" si="15">D93-E93</f>
        <v>-185</v>
      </c>
      <c r="G93" s="30"/>
      <c r="H93" s="25">
        <v>6200</v>
      </c>
      <c r="I93" s="25">
        <v>6685</v>
      </c>
      <c r="J93" s="443">
        <f t="shared" ref="J93:J118" si="16">H93-I93</f>
        <v>-485</v>
      </c>
      <c r="K93" s="30"/>
      <c r="L93" s="25">
        <v>6700</v>
      </c>
      <c r="M93" s="25">
        <v>6884</v>
      </c>
      <c r="N93" s="443">
        <f>L93-M93</f>
        <v>-184</v>
      </c>
      <c r="O93" s="25"/>
      <c r="P93" s="30"/>
      <c r="Q93" s="25">
        <v>6900</v>
      </c>
      <c r="R93" s="327">
        <v>7555</v>
      </c>
      <c r="S93" s="480"/>
      <c r="T93" s="465">
        <f t="shared" ref="T93:T119" si="17">R93-Q93</f>
        <v>655</v>
      </c>
      <c r="U93" s="304" t="s">
        <v>164</v>
      </c>
      <c r="V93" s="123">
        <v>8000</v>
      </c>
      <c r="W93" s="549">
        <v>8000</v>
      </c>
      <c r="X93" s="124"/>
      <c r="Y93" s="123">
        <v>8500</v>
      </c>
      <c r="Z93" s="123">
        <v>8500</v>
      </c>
    </row>
    <row r="94" spans="1:26" ht="12.75" customHeight="1">
      <c r="A94" s="12">
        <v>66010</v>
      </c>
      <c r="B94" s="379" t="s">
        <v>106</v>
      </c>
      <c r="C94" s="30"/>
      <c r="D94" s="25">
        <v>300</v>
      </c>
      <c r="E94" s="25">
        <v>315</v>
      </c>
      <c r="F94" s="443">
        <f t="shared" si="15"/>
        <v>-15</v>
      </c>
      <c r="G94" s="30"/>
      <c r="H94" s="25">
        <v>516</v>
      </c>
      <c r="I94" s="25">
        <v>421</v>
      </c>
      <c r="J94" s="443">
        <f t="shared" si="16"/>
        <v>95</v>
      </c>
      <c r="K94" s="33"/>
      <c r="L94" s="25">
        <v>516</v>
      </c>
      <c r="M94" s="25">
        <v>567</v>
      </c>
      <c r="N94" s="443">
        <f t="shared" ref="N94:N119" si="18">L94-M94</f>
        <v>-51</v>
      </c>
      <c r="O94" s="25"/>
      <c r="P94" s="30"/>
      <c r="Q94" s="25">
        <v>550</v>
      </c>
      <c r="R94" s="327">
        <v>546</v>
      </c>
      <c r="S94" s="480"/>
      <c r="T94" s="465">
        <f t="shared" si="17"/>
        <v>-4</v>
      </c>
      <c r="U94" s="304" t="s">
        <v>105</v>
      </c>
      <c r="V94" s="123">
        <v>550</v>
      </c>
      <c r="W94" s="549">
        <v>550</v>
      </c>
      <c r="X94" s="124"/>
      <c r="Y94" s="123">
        <v>550</v>
      </c>
      <c r="Z94" s="123">
        <v>550</v>
      </c>
    </row>
    <row r="95" spans="1:26" ht="12.75" customHeight="1">
      <c r="A95" s="12">
        <v>66015</v>
      </c>
      <c r="B95" s="379" t="s">
        <v>108</v>
      </c>
      <c r="C95" s="30"/>
      <c r="D95" s="25">
        <v>500</v>
      </c>
      <c r="E95" s="25">
        <v>312</v>
      </c>
      <c r="F95" s="443">
        <f t="shared" si="15"/>
        <v>188</v>
      </c>
      <c r="G95" s="30"/>
      <c r="H95" s="25">
        <v>1300</v>
      </c>
      <c r="I95" s="25">
        <v>828</v>
      </c>
      <c r="J95" s="443">
        <f t="shared" si="16"/>
        <v>472</v>
      </c>
      <c r="K95" s="33"/>
      <c r="L95" s="25">
        <v>1300</v>
      </c>
      <c r="M95" s="25">
        <v>1075</v>
      </c>
      <c r="N95" s="443">
        <f t="shared" si="18"/>
        <v>225</v>
      </c>
      <c r="O95" s="25"/>
      <c r="P95" s="30"/>
      <c r="Q95" s="25">
        <v>1300</v>
      </c>
      <c r="R95" s="327">
        <v>2528</v>
      </c>
      <c r="S95" s="480"/>
      <c r="T95" s="465">
        <f t="shared" si="17"/>
        <v>1228</v>
      </c>
      <c r="U95" s="303"/>
      <c r="V95" s="123">
        <v>2000</v>
      </c>
      <c r="W95" s="549">
        <v>2000</v>
      </c>
      <c r="X95" s="124"/>
      <c r="Y95" s="123">
        <v>2000</v>
      </c>
      <c r="Z95" s="123">
        <v>2000</v>
      </c>
    </row>
    <row r="96" spans="1:26" ht="12.75" customHeight="1">
      <c r="A96" s="12">
        <v>66090</v>
      </c>
      <c r="B96" s="379" t="s">
        <v>109</v>
      </c>
      <c r="C96" s="30"/>
      <c r="D96" s="25">
        <v>4000</v>
      </c>
      <c r="E96" s="25">
        <v>4159</v>
      </c>
      <c r="F96" s="443">
        <f t="shared" si="15"/>
        <v>-159</v>
      </c>
      <c r="G96" s="30"/>
      <c r="H96" s="25">
        <v>4200</v>
      </c>
      <c r="I96" s="25">
        <v>4477</v>
      </c>
      <c r="J96" s="443">
        <f t="shared" si="16"/>
        <v>-277</v>
      </c>
      <c r="K96" s="30"/>
      <c r="L96" s="25">
        <v>4500</v>
      </c>
      <c r="M96" s="25">
        <v>4629</v>
      </c>
      <c r="N96" s="443">
        <f t="shared" si="18"/>
        <v>-129</v>
      </c>
      <c r="O96" s="25"/>
      <c r="P96" s="30"/>
      <c r="Q96" s="25">
        <v>4500</v>
      </c>
      <c r="R96" s="327">
        <v>4075</v>
      </c>
      <c r="S96" s="480"/>
      <c r="T96" s="465">
        <f t="shared" si="17"/>
        <v>-425</v>
      </c>
      <c r="U96" s="303"/>
      <c r="V96" s="123">
        <v>4500</v>
      </c>
      <c r="W96" s="549">
        <v>4500</v>
      </c>
      <c r="X96" s="124"/>
      <c r="Y96" s="123">
        <v>4500</v>
      </c>
      <c r="Z96" s="123">
        <v>5000</v>
      </c>
    </row>
    <row r="97" spans="1:26" ht="12.75" customHeight="1">
      <c r="A97" s="12">
        <v>66020</v>
      </c>
      <c r="B97" s="380" t="s">
        <v>565</v>
      </c>
      <c r="C97" s="30"/>
      <c r="D97" s="25">
        <v>200</v>
      </c>
      <c r="E97" s="25">
        <v>60</v>
      </c>
      <c r="F97" s="443">
        <f t="shared" si="15"/>
        <v>140</v>
      </c>
      <c r="G97" s="30"/>
      <c r="H97" s="25">
        <v>200</v>
      </c>
      <c r="I97" s="25">
        <v>100</v>
      </c>
      <c r="J97" s="443">
        <f t="shared" si="16"/>
        <v>100</v>
      </c>
      <c r="K97" s="30"/>
      <c r="L97" s="25">
        <v>200</v>
      </c>
      <c r="M97" s="25">
        <v>70</v>
      </c>
      <c r="N97" s="443">
        <f t="shared" si="18"/>
        <v>130</v>
      </c>
      <c r="O97" s="25"/>
      <c r="P97" s="30"/>
      <c r="Q97" s="25">
        <v>200</v>
      </c>
      <c r="R97" s="327">
        <v>130</v>
      </c>
      <c r="S97" s="480"/>
      <c r="T97" s="465">
        <f t="shared" si="17"/>
        <v>-70</v>
      </c>
      <c r="U97" s="303"/>
      <c r="V97" s="123">
        <v>200</v>
      </c>
      <c r="W97" s="549">
        <v>200</v>
      </c>
      <c r="X97" s="124"/>
      <c r="Y97" s="123">
        <v>200</v>
      </c>
      <c r="Z97" s="123">
        <v>200</v>
      </c>
    </row>
    <row r="98" spans="1:26" ht="12.75" customHeight="1">
      <c r="A98" s="12">
        <v>66025</v>
      </c>
      <c r="B98" s="380" t="s">
        <v>110</v>
      </c>
      <c r="C98" s="30"/>
      <c r="D98" s="25">
        <v>350</v>
      </c>
      <c r="E98" s="25">
        <v>160</v>
      </c>
      <c r="F98" s="443">
        <f t="shared" si="15"/>
        <v>190</v>
      </c>
      <c r="G98" s="30"/>
      <c r="H98" s="25">
        <v>350</v>
      </c>
      <c r="I98" s="25">
        <v>293</v>
      </c>
      <c r="J98" s="443">
        <f t="shared" si="16"/>
        <v>57</v>
      </c>
      <c r="K98" s="30"/>
      <c r="L98" s="25">
        <v>500</v>
      </c>
      <c r="M98" s="25">
        <v>511</v>
      </c>
      <c r="N98" s="443">
        <f t="shared" si="18"/>
        <v>-11</v>
      </c>
      <c r="O98" s="26" t="s">
        <v>111</v>
      </c>
      <c r="P98" s="30"/>
      <c r="Q98" s="25">
        <v>600</v>
      </c>
      <c r="R98" s="327">
        <v>290</v>
      </c>
      <c r="S98" s="480"/>
      <c r="T98" s="465">
        <f t="shared" si="17"/>
        <v>-310</v>
      </c>
      <c r="U98" s="303"/>
      <c r="V98" s="123">
        <v>500</v>
      </c>
      <c r="W98" s="549">
        <v>500</v>
      </c>
      <c r="X98" s="124"/>
      <c r="Y98" s="123">
        <v>500</v>
      </c>
      <c r="Z98" s="123">
        <v>500</v>
      </c>
    </row>
    <row r="99" spans="1:26" ht="12.75" customHeight="1">
      <c r="A99" s="12">
        <v>66017</v>
      </c>
      <c r="B99" s="379" t="s">
        <v>112</v>
      </c>
      <c r="C99" s="30"/>
      <c r="D99" s="25">
        <v>3000</v>
      </c>
      <c r="E99" s="25">
        <v>2706</v>
      </c>
      <c r="F99" s="443">
        <f t="shared" si="15"/>
        <v>294</v>
      </c>
      <c r="G99" s="30"/>
      <c r="H99" s="25">
        <v>6000</v>
      </c>
      <c r="I99" s="25">
        <v>0</v>
      </c>
      <c r="J99" s="443">
        <f t="shared" si="16"/>
        <v>6000</v>
      </c>
      <c r="K99" s="30"/>
      <c r="L99" s="25">
        <v>4500</v>
      </c>
      <c r="M99" s="25">
        <v>4144</v>
      </c>
      <c r="N99" s="443">
        <f t="shared" si="18"/>
        <v>356</v>
      </c>
      <c r="O99" s="25"/>
      <c r="P99" s="30"/>
      <c r="Q99" s="25">
        <v>5000</v>
      </c>
      <c r="R99" s="327">
        <v>0</v>
      </c>
      <c r="S99" s="480"/>
      <c r="T99" s="465">
        <f t="shared" si="17"/>
        <v>-5000</v>
      </c>
      <c r="U99" s="303"/>
      <c r="V99" s="123">
        <v>5000</v>
      </c>
      <c r="W99" s="549">
        <v>5000</v>
      </c>
      <c r="X99" s="124"/>
      <c r="Y99" s="123">
        <v>5000</v>
      </c>
      <c r="Z99" s="123">
        <v>5000</v>
      </c>
    </row>
    <row r="100" spans="1:26" ht="12.75" customHeight="1">
      <c r="A100" s="12">
        <v>66030</v>
      </c>
      <c r="B100" s="379" t="s">
        <v>113</v>
      </c>
      <c r="C100" s="30"/>
      <c r="D100" s="25">
        <v>300</v>
      </c>
      <c r="E100" s="25">
        <v>0</v>
      </c>
      <c r="F100" s="443">
        <f t="shared" si="15"/>
        <v>300</v>
      </c>
      <c r="G100" s="30"/>
      <c r="H100" s="25">
        <v>300</v>
      </c>
      <c r="I100" s="25">
        <v>300</v>
      </c>
      <c r="J100" s="443">
        <f t="shared" si="16"/>
        <v>0</v>
      </c>
      <c r="K100" s="30"/>
      <c r="L100" s="25">
        <v>660</v>
      </c>
      <c r="M100" s="25">
        <v>660</v>
      </c>
      <c r="N100" s="443">
        <f t="shared" si="18"/>
        <v>0</v>
      </c>
      <c r="O100" s="26" t="s">
        <v>114</v>
      </c>
      <c r="P100" s="30"/>
      <c r="Q100" s="25">
        <v>660</v>
      </c>
      <c r="R100" s="327">
        <v>660</v>
      </c>
      <c r="S100" s="480"/>
      <c r="T100" s="465">
        <f t="shared" si="17"/>
        <v>0</v>
      </c>
      <c r="U100" s="303"/>
      <c r="V100" s="123">
        <v>660</v>
      </c>
      <c r="W100" s="549">
        <v>660</v>
      </c>
      <c r="X100" s="124"/>
      <c r="Y100" s="123">
        <v>660</v>
      </c>
      <c r="Z100" s="123">
        <v>660</v>
      </c>
    </row>
    <row r="101" spans="1:26" ht="12.75" customHeight="1">
      <c r="A101" s="12">
        <v>66035</v>
      </c>
      <c r="B101" s="379" t="s">
        <v>115</v>
      </c>
      <c r="C101" s="30"/>
      <c r="D101" s="25">
        <v>700</v>
      </c>
      <c r="E101" s="25">
        <v>718</v>
      </c>
      <c r="F101" s="443">
        <f t="shared" si="15"/>
        <v>-18</v>
      </c>
      <c r="G101" s="30"/>
      <c r="H101" s="25">
        <v>700</v>
      </c>
      <c r="I101" s="25">
        <v>451</v>
      </c>
      <c r="J101" s="443">
        <f t="shared" si="16"/>
        <v>249</v>
      </c>
      <c r="K101" s="30"/>
      <c r="L101" s="25">
        <v>650</v>
      </c>
      <c r="M101" s="25">
        <v>220</v>
      </c>
      <c r="N101" s="443">
        <f t="shared" si="18"/>
        <v>430</v>
      </c>
      <c r="O101" s="25"/>
      <c r="P101" s="30"/>
      <c r="Q101" s="25">
        <v>600</v>
      </c>
      <c r="R101" s="327">
        <v>348</v>
      </c>
      <c r="S101" s="480"/>
      <c r="T101" s="465">
        <f t="shared" si="17"/>
        <v>-252</v>
      </c>
      <c r="U101" s="304" t="s">
        <v>126</v>
      </c>
      <c r="V101" s="123">
        <v>425</v>
      </c>
      <c r="W101" s="549">
        <v>425</v>
      </c>
      <c r="X101" s="124"/>
      <c r="Y101" s="123">
        <v>425</v>
      </c>
      <c r="Z101" s="123">
        <v>425</v>
      </c>
    </row>
    <row r="102" spans="1:26" ht="12.75" customHeight="1">
      <c r="A102" s="12">
        <v>66105</v>
      </c>
      <c r="B102" s="379" t="s">
        <v>117</v>
      </c>
      <c r="C102" s="30"/>
      <c r="D102" s="25">
        <v>200</v>
      </c>
      <c r="E102" s="25">
        <v>0</v>
      </c>
      <c r="F102" s="443">
        <f t="shared" si="15"/>
        <v>200</v>
      </c>
      <c r="G102" s="30"/>
      <c r="H102" s="25">
        <v>0</v>
      </c>
      <c r="I102" s="25"/>
      <c r="J102" s="443">
        <f t="shared" si="16"/>
        <v>0</v>
      </c>
      <c r="K102" s="33"/>
      <c r="L102" s="25">
        <v>0</v>
      </c>
      <c r="M102" s="25">
        <v>0</v>
      </c>
      <c r="N102" s="443">
        <f t="shared" si="18"/>
        <v>0</v>
      </c>
      <c r="O102" s="25"/>
      <c r="P102" s="30"/>
      <c r="Q102" s="25">
        <v>0</v>
      </c>
      <c r="R102" s="327"/>
      <c r="S102" s="480"/>
      <c r="T102" s="465">
        <f t="shared" si="17"/>
        <v>0</v>
      </c>
      <c r="U102" s="304" t="s">
        <v>126</v>
      </c>
      <c r="V102" s="381"/>
      <c r="W102" s="561"/>
      <c r="X102" s="124" t="s">
        <v>337</v>
      </c>
      <c r="Y102" s="123">
        <v>0</v>
      </c>
      <c r="Z102" s="123">
        <v>0</v>
      </c>
    </row>
    <row r="103" spans="1:26" ht="12.75" customHeight="1">
      <c r="A103" s="12">
        <v>66027</v>
      </c>
      <c r="B103" s="379" t="s">
        <v>118</v>
      </c>
      <c r="C103" s="30"/>
      <c r="D103" s="25">
        <v>2500</v>
      </c>
      <c r="E103" s="25">
        <v>123</v>
      </c>
      <c r="F103" s="443">
        <f t="shared" si="15"/>
        <v>2377</v>
      </c>
      <c r="G103" s="30"/>
      <c r="H103" s="25">
        <v>2500</v>
      </c>
      <c r="I103" s="25">
        <v>165</v>
      </c>
      <c r="J103" s="443">
        <f t="shared" si="16"/>
        <v>2335</v>
      </c>
      <c r="K103" s="30"/>
      <c r="L103" s="25">
        <v>2500</v>
      </c>
      <c r="M103" s="25">
        <v>19039</v>
      </c>
      <c r="N103" s="443">
        <f t="shared" si="18"/>
        <v>-16539</v>
      </c>
      <c r="O103" s="25"/>
      <c r="P103" s="30"/>
      <c r="Q103" s="25">
        <v>3000</v>
      </c>
      <c r="R103" s="327">
        <v>0</v>
      </c>
      <c r="S103" s="480"/>
      <c r="T103" s="465">
        <f t="shared" si="17"/>
        <v>-3000</v>
      </c>
      <c r="U103" s="303"/>
      <c r="V103" s="123">
        <v>3000</v>
      </c>
      <c r="W103" s="549">
        <v>3000</v>
      </c>
      <c r="X103" s="124"/>
      <c r="Y103" s="123">
        <v>3000</v>
      </c>
      <c r="Z103" s="123">
        <v>3000</v>
      </c>
    </row>
    <row r="104" spans="1:26" ht="12.75" customHeight="1">
      <c r="A104" s="12">
        <v>62095</v>
      </c>
      <c r="B104" s="380" t="s">
        <v>119</v>
      </c>
      <c r="C104" s="30"/>
      <c r="D104" s="25">
        <v>85000</v>
      </c>
      <c r="E104" s="25">
        <v>87201</v>
      </c>
      <c r="F104" s="443">
        <f t="shared" si="15"/>
        <v>-2201</v>
      </c>
      <c r="G104" s="30"/>
      <c r="H104" s="25">
        <v>85000</v>
      </c>
      <c r="I104" s="25">
        <v>84372</v>
      </c>
      <c r="J104" s="443">
        <f t="shared" si="16"/>
        <v>628</v>
      </c>
      <c r="K104" s="30"/>
      <c r="L104" s="25">
        <v>85000</v>
      </c>
      <c r="M104" s="25">
        <v>84298</v>
      </c>
      <c r="N104" s="443">
        <f t="shared" si="18"/>
        <v>702</v>
      </c>
      <c r="O104" s="25"/>
      <c r="P104" s="30"/>
      <c r="Q104" s="25">
        <v>85000</v>
      </c>
      <c r="R104" s="327">
        <v>85304</v>
      </c>
      <c r="S104" s="480"/>
      <c r="T104" s="465">
        <f t="shared" si="17"/>
        <v>304</v>
      </c>
      <c r="U104" s="304" t="s">
        <v>54</v>
      </c>
      <c r="V104" s="123">
        <v>89000</v>
      </c>
      <c r="W104" s="549">
        <v>89000</v>
      </c>
      <c r="X104" s="125" t="s">
        <v>566</v>
      </c>
      <c r="Y104" s="123">
        <v>89000</v>
      </c>
      <c r="Z104" s="123">
        <v>89000</v>
      </c>
    </row>
    <row r="105" spans="1:26" ht="12.75" customHeight="1">
      <c r="A105" s="12">
        <v>33110</v>
      </c>
      <c r="B105" s="380" t="s">
        <v>517</v>
      </c>
      <c r="C105" s="30"/>
      <c r="D105" s="25">
        <v>800</v>
      </c>
      <c r="E105" s="25">
        <v>154</v>
      </c>
      <c r="F105" s="443">
        <f t="shared" si="15"/>
        <v>646</v>
      </c>
      <c r="G105" s="30"/>
      <c r="H105" s="25">
        <v>300</v>
      </c>
      <c r="I105" s="25">
        <v>345</v>
      </c>
      <c r="J105" s="443">
        <f t="shared" si="16"/>
        <v>-45</v>
      </c>
      <c r="K105" s="30"/>
      <c r="L105" s="25">
        <v>400</v>
      </c>
      <c r="M105" s="25">
        <v>94</v>
      </c>
      <c r="N105" s="443">
        <f t="shared" si="18"/>
        <v>306</v>
      </c>
      <c r="O105" s="25"/>
      <c r="P105" s="30"/>
      <c r="Q105" s="25">
        <v>300</v>
      </c>
      <c r="R105" s="327">
        <v>182</v>
      </c>
      <c r="S105" s="480"/>
      <c r="T105" s="465">
        <f t="shared" si="17"/>
        <v>-118</v>
      </c>
      <c r="U105" s="304" t="s">
        <v>126</v>
      </c>
      <c r="V105" s="123">
        <v>300</v>
      </c>
      <c r="W105" s="549">
        <v>300</v>
      </c>
      <c r="X105" s="124"/>
      <c r="Y105" s="123">
        <v>300</v>
      </c>
      <c r="Z105" s="123">
        <v>300</v>
      </c>
    </row>
    <row r="106" spans="1:26" ht="12.75" customHeight="1">
      <c r="A106" s="12">
        <v>66045</v>
      </c>
      <c r="B106" s="380" t="s">
        <v>121</v>
      </c>
      <c r="C106" s="30"/>
      <c r="D106" s="25">
        <v>350</v>
      </c>
      <c r="E106" s="25">
        <v>81</v>
      </c>
      <c r="F106" s="443">
        <f t="shared" si="15"/>
        <v>269</v>
      </c>
      <c r="G106" s="30"/>
      <c r="H106" s="25">
        <v>350</v>
      </c>
      <c r="I106" s="25">
        <v>149</v>
      </c>
      <c r="J106" s="443">
        <f t="shared" si="16"/>
        <v>201</v>
      </c>
      <c r="K106" s="30"/>
      <c r="L106" s="25">
        <v>250</v>
      </c>
      <c r="M106" s="25">
        <v>86</v>
      </c>
      <c r="N106" s="443">
        <f t="shared" si="18"/>
        <v>164</v>
      </c>
      <c r="O106" s="25"/>
      <c r="P106" s="30"/>
      <c r="Q106" s="25">
        <v>250</v>
      </c>
      <c r="R106" s="327">
        <v>151</v>
      </c>
      <c r="S106" s="480"/>
      <c r="T106" s="465">
        <f t="shared" si="17"/>
        <v>-99</v>
      </c>
      <c r="U106" s="304" t="s">
        <v>126</v>
      </c>
      <c r="V106" s="123">
        <v>250</v>
      </c>
      <c r="W106" s="549">
        <v>250</v>
      </c>
      <c r="X106" s="124"/>
      <c r="Y106" s="123">
        <v>250</v>
      </c>
      <c r="Z106" s="123">
        <v>250</v>
      </c>
    </row>
    <row r="107" spans="1:26" ht="12.75" customHeight="1">
      <c r="A107" s="12">
        <v>66040</v>
      </c>
      <c r="B107" s="380" t="s">
        <v>122</v>
      </c>
      <c r="C107" s="30"/>
      <c r="D107" s="25">
        <v>7000</v>
      </c>
      <c r="E107" s="25">
        <v>6472</v>
      </c>
      <c r="F107" s="443">
        <f t="shared" si="15"/>
        <v>528</v>
      </c>
      <c r="G107" s="30"/>
      <c r="H107" s="25">
        <v>7000</v>
      </c>
      <c r="I107" s="25">
        <v>6666</v>
      </c>
      <c r="J107" s="443">
        <f t="shared" si="16"/>
        <v>334</v>
      </c>
      <c r="K107" s="34"/>
      <c r="L107" s="25">
        <v>7000</v>
      </c>
      <c r="M107" s="25">
        <v>6740</v>
      </c>
      <c r="N107" s="443">
        <f t="shared" si="18"/>
        <v>260</v>
      </c>
      <c r="O107" s="25"/>
      <c r="P107" s="30"/>
      <c r="Q107" s="25">
        <v>7000</v>
      </c>
      <c r="R107" s="327">
        <v>6895</v>
      </c>
      <c r="S107" s="480"/>
      <c r="T107" s="465">
        <f t="shared" si="17"/>
        <v>-105</v>
      </c>
      <c r="U107" s="304" t="s">
        <v>120</v>
      </c>
      <c r="V107" s="123">
        <v>7000</v>
      </c>
      <c r="W107" s="549">
        <v>7000</v>
      </c>
      <c r="X107" s="38" t="s">
        <v>515</v>
      </c>
      <c r="Y107" s="123">
        <v>7000</v>
      </c>
      <c r="Z107" s="123">
        <v>7000</v>
      </c>
    </row>
    <row r="108" spans="1:26" ht="12.75" customHeight="1">
      <c r="A108" s="7"/>
      <c r="B108" s="379" t="s">
        <v>123</v>
      </c>
      <c r="C108" s="30"/>
      <c r="D108" s="25"/>
      <c r="E108" s="25"/>
      <c r="F108" s="443"/>
      <c r="G108" s="30"/>
      <c r="H108" s="25">
        <v>1020</v>
      </c>
      <c r="I108" s="25">
        <v>1020</v>
      </c>
      <c r="J108" s="443">
        <f t="shared" si="16"/>
        <v>0</v>
      </c>
      <c r="K108" s="34"/>
      <c r="L108" s="25">
        <v>1200</v>
      </c>
      <c r="M108" s="25">
        <v>1155</v>
      </c>
      <c r="N108" s="443">
        <f t="shared" si="18"/>
        <v>45</v>
      </c>
      <c r="O108" s="25"/>
      <c r="P108" s="30"/>
      <c r="Q108" s="25">
        <v>1331</v>
      </c>
      <c r="R108" s="327">
        <v>1147</v>
      </c>
      <c r="S108" s="480"/>
      <c r="T108" s="465">
        <f t="shared" si="17"/>
        <v>-184</v>
      </c>
      <c r="U108" s="303"/>
      <c r="V108" s="123">
        <v>1690</v>
      </c>
      <c r="W108" s="549">
        <v>1690</v>
      </c>
      <c r="X108" s="124"/>
      <c r="Y108" s="123">
        <v>1690</v>
      </c>
      <c r="Z108" s="123">
        <v>1690</v>
      </c>
    </row>
    <row r="109" spans="1:26" ht="12.75" customHeight="1">
      <c r="A109" s="12">
        <v>66050</v>
      </c>
      <c r="B109" s="380" t="s">
        <v>124</v>
      </c>
      <c r="C109" s="30"/>
      <c r="D109" s="25">
        <v>590</v>
      </c>
      <c r="E109" s="25">
        <v>320</v>
      </c>
      <c r="F109" s="443">
        <f t="shared" ref="F109:F118" si="19">D109-E109</f>
        <v>270</v>
      </c>
      <c r="G109" s="30"/>
      <c r="H109" s="25">
        <v>476</v>
      </c>
      <c r="I109" s="25">
        <v>564</v>
      </c>
      <c r="J109" s="443">
        <f t="shared" si="16"/>
        <v>-88</v>
      </c>
      <c r="K109" s="30"/>
      <c r="L109" s="25">
        <v>360</v>
      </c>
      <c r="M109" s="25">
        <v>365</v>
      </c>
      <c r="N109" s="443">
        <f t="shared" si="18"/>
        <v>-5</v>
      </c>
      <c r="O109" s="25"/>
      <c r="P109" s="30"/>
      <c r="Q109" s="25">
        <v>351</v>
      </c>
      <c r="R109" s="327">
        <v>78</v>
      </c>
      <c r="S109" s="480"/>
      <c r="T109" s="465">
        <f t="shared" si="17"/>
        <v>-273</v>
      </c>
      <c r="U109" s="304" t="s">
        <v>126</v>
      </c>
      <c r="V109" s="123">
        <v>354</v>
      </c>
      <c r="W109" s="549">
        <v>354</v>
      </c>
      <c r="X109" s="124"/>
      <c r="Y109" s="123">
        <v>366</v>
      </c>
      <c r="Z109" s="123">
        <v>366</v>
      </c>
    </row>
    <row r="110" spans="1:26" ht="12.75" customHeight="1">
      <c r="A110" s="12">
        <v>66055</v>
      </c>
      <c r="B110" s="379" t="s">
        <v>125</v>
      </c>
      <c r="C110" s="30"/>
      <c r="D110" s="25">
        <v>500</v>
      </c>
      <c r="E110" s="25">
        <v>583</v>
      </c>
      <c r="F110" s="443">
        <f t="shared" si="19"/>
        <v>-83</v>
      </c>
      <c r="G110" s="30"/>
      <c r="H110" s="25">
        <v>600</v>
      </c>
      <c r="I110" s="25">
        <v>625</v>
      </c>
      <c r="J110" s="443">
        <f t="shared" si="16"/>
        <v>-25</v>
      </c>
      <c r="K110" s="30"/>
      <c r="L110" s="25">
        <v>600</v>
      </c>
      <c r="M110" s="25">
        <v>645</v>
      </c>
      <c r="N110" s="443">
        <f t="shared" si="18"/>
        <v>-45</v>
      </c>
      <c r="O110" s="25"/>
      <c r="P110" s="30"/>
      <c r="Q110" s="25">
        <v>650</v>
      </c>
      <c r="R110" s="327">
        <v>613</v>
      </c>
      <c r="S110" s="480"/>
      <c r="T110" s="465">
        <f t="shared" si="17"/>
        <v>-37</v>
      </c>
      <c r="U110" s="303"/>
      <c r="V110" s="123">
        <v>650</v>
      </c>
      <c r="W110" s="549">
        <v>650</v>
      </c>
      <c r="X110" s="124"/>
      <c r="Y110" s="123">
        <v>650</v>
      </c>
      <c r="Z110" s="123">
        <v>650</v>
      </c>
    </row>
    <row r="111" spans="1:26" ht="12.75" customHeight="1">
      <c r="A111" s="12">
        <v>66080</v>
      </c>
      <c r="B111" s="380" t="s">
        <v>518</v>
      </c>
      <c r="C111" s="30"/>
      <c r="D111" s="25">
        <v>2500</v>
      </c>
      <c r="E111" s="25">
        <v>1529</v>
      </c>
      <c r="F111" s="443">
        <f t="shared" si="19"/>
        <v>971</v>
      </c>
      <c r="G111" s="30"/>
      <c r="H111" s="25">
        <v>2000</v>
      </c>
      <c r="I111" s="25">
        <v>1394</v>
      </c>
      <c r="J111" s="443">
        <f t="shared" si="16"/>
        <v>606</v>
      </c>
      <c r="K111" s="30"/>
      <c r="L111" s="25">
        <v>1500</v>
      </c>
      <c r="M111" s="25">
        <v>1361</v>
      </c>
      <c r="N111" s="443">
        <f t="shared" si="18"/>
        <v>139</v>
      </c>
      <c r="O111" s="25"/>
      <c r="P111" s="30"/>
      <c r="Q111" s="25">
        <v>1500</v>
      </c>
      <c r="R111" s="327">
        <v>1657</v>
      </c>
      <c r="S111" s="480"/>
      <c r="T111" s="465">
        <f t="shared" si="17"/>
        <v>157</v>
      </c>
      <c r="U111" s="304" t="s">
        <v>514</v>
      </c>
      <c r="V111" s="123">
        <v>1800</v>
      </c>
      <c r="W111" s="549">
        <v>1800</v>
      </c>
      <c r="X111" s="124"/>
      <c r="Y111" s="123">
        <v>1800</v>
      </c>
      <c r="Z111" s="123">
        <v>1800</v>
      </c>
    </row>
    <row r="112" spans="1:26" ht="12.75" customHeight="1">
      <c r="A112" s="12">
        <v>66060</v>
      </c>
      <c r="B112" s="379" t="s">
        <v>127</v>
      </c>
      <c r="C112" s="30"/>
      <c r="D112" s="25">
        <v>1300</v>
      </c>
      <c r="E112" s="25">
        <v>1300</v>
      </c>
      <c r="F112" s="443">
        <f t="shared" si="19"/>
        <v>0</v>
      </c>
      <c r="G112" s="30"/>
      <c r="H112" s="25">
        <v>1300</v>
      </c>
      <c r="I112" s="25">
        <v>1300</v>
      </c>
      <c r="J112" s="443">
        <f t="shared" si="16"/>
        <v>0</v>
      </c>
      <c r="K112" s="30"/>
      <c r="L112" s="25">
        <v>1300</v>
      </c>
      <c r="M112" s="25">
        <v>1300</v>
      </c>
      <c r="N112" s="443">
        <f t="shared" si="18"/>
        <v>0</v>
      </c>
      <c r="O112" s="25"/>
      <c r="P112" s="30"/>
      <c r="Q112" s="25">
        <v>1300</v>
      </c>
      <c r="R112" s="327">
        <v>1300</v>
      </c>
      <c r="S112" s="480"/>
      <c r="T112" s="465">
        <f t="shared" si="17"/>
        <v>0</v>
      </c>
      <c r="U112" s="304" t="s">
        <v>39</v>
      </c>
      <c r="V112" s="123">
        <v>1300</v>
      </c>
      <c r="W112" s="549">
        <v>1300</v>
      </c>
      <c r="X112" s="124"/>
      <c r="Y112" s="123">
        <v>1300</v>
      </c>
      <c r="Z112" s="123">
        <v>1300</v>
      </c>
    </row>
    <row r="113" spans="1:26" ht="12.75" customHeight="1">
      <c r="A113" s="12">
        <v>66075</v>
      </c>
      <c r="B113" s="379" t="s">
        <v>128</v>
      </c>
      <c r="C113" s="30"/>
      <c r="D113" s="25">
        <v>4000</v>
      </c>
      <c r="E113" s="25">
        <v>5242</v>
      </c>
      <c r="F113" s="443">
        <f t="shared" si="19"/>
        <v>-1242</v>
      </c>
      <c r="G113" s="30"/>
      <c r="H113" s="25">
        <v>4500</v>
      </c>
      <c r="I113" s="25">
        <v>4858</v>
      </c>
      <c r="J113" s="443">
        <f t="shared" si="16"/>
        <v>-358</v>
      </c>
      <c r="K113" s="30"/>
      <c r="L113" s="25">
        <v>5000</v>
      </c>
      <c r="M113" s="25">
        <v>3356</v>
      </c>
      <c r="N113" s="443">
        <f t="shared" si="18"/>
        <v>1644</v>
      </c>
      <c r="O113" s="25"/>
      <c r="P113" s="30"/>
      <c r="Q113" s="25">
        <v>5000</v>
      </c>
      <c r="R113" s="327">
        <v>3634</v>
      </c>
      <c r="S113" s="480"/>
      <c r="T113" s="465">
        <f t="shared" si="17"/>
        <v>-1366</v>
      </c>
      <c r="U113" s="303"/>
      <c r="V113" s="123">
        <v>4200</v>
      </c>
      <c r="W113" s="549">
        <v>4200</v>
      </c>
      <c r="X113" s="124"/>
      <c r="Y113" s="123">
        <v>4200</v>
      </c>
      <c r="Z113" s="123">
        <v>4200</v>
      </c>
    </row>
    <row r="114" spans="1:26" ht="26.25" customHeight="1">
      <c r="A114" s="12">
        <v>66140</v>
      </c>
      <c r="B114" s="380" t="s">
        <v>592</v>
      </c>
      <c r="C114" s="30"/>
      <c r="D114" s="25">
        <v>35000</v>
      </c>
      <c r="E114" s="25">
        <v>27642</v>
      </c>
      <c r="F114" s="443">
        <f t="shared" si="19"/>
        <v>7358</v>
      </c>
      <c r="G114" s="30"/>
      <c r="H114" s="25">
        <v>30000</v>
      </c>
      <c r="I114" s="25">
        <v>0</v>
      </c>
      <c r="J114" s="443">
        <f t="shared" si="16"/>
        <v>30000</v>
      </c>
      <c r="K114" s="30"/>
      <c r="L114" s="25">
        <v>30000</v>
      </c>
      <c r="M114" s="25">
        <v>26101</v>
      </c>
      <c r="N114" s="443">
        <f t="shared" si="18"/>
        <v>3899</v>
      </c>
      <c r="O114" s="25"/>
      <c r="P114" s="30"/>
      <c r="Q114" s="25">
        <v>30000</v>
      </c>
      <c r="R114" s="327">
        <v>22356</v>
      </c>
      <c r="S114" s="480"/>
      <c r="T114" s="465">
        <f t="shared" si="17"/>
        <v>-7644</v>
      </c>
      <c r="U114" s="304" t="s">
        <v>126</v>
      </c>
      <c r="V114" s="381"/>
      <c r="W114" s="561"/>
      <c r="X114" s="124" t="s">
        <v>509</v>
      </c>
      <c r="Y114" s="123"/>
      <c r="Z114" s="123"/>
    </row>
    <row r="115" spans="1:26" ht="12.75" customHeight="1">
      <c r="A115" s="12">
        <v>66130</v>
      </c>
      <c r="B115" s="379" t="s">
        <v>129</v>
      </c>
      <c r="C115" s="30"/>
      <c r="D115" s="25">
        <v>200</v>
      </c>
      <c r="E115" s="25">
        <v>232</v>
      </c>
      <c r="F115" s="443">
        <f t="shared" si="19"/>
        <v>-32</v>
      </c>
      <c r="G115" s="30"/>
      <c r="H115" s="25">
        <v>200</v>
      </c>
      <c r="I115" s="25">
        <v>0</v>
      </c>
      <c r="J115" s="443">
        <f t="shared" si="16"/>
        <v>200</v>
      </c>
      <c r="K115" s="30"/>
      <c r="L115" s="25">
        <v>100</v>
      </c>
      <c r="M115" s="25">
        <v>0</v>
      </c>
      <c r="N115" s="443">
        <f t="shared" si="18"/>
        <v>100</v>
      </c>
      <c r="O115" s="25"/>
      <c r="P115" s="30"/>
      <c r="Q115" s="25">
        <v>200</v>
      </c>
      <c r="R115" s="327">
        <v>0</v>
      </c>
      <c r="S115" s="480"/>
      <c r="T115" s="465">
        <f t="shared" si="17"/>
        <v>-200</v>
      </c>
      <c r="U115" s="304" t="s">
        <v>126</v>
      </c>
      <c r="V115" s="123">
        <v>200</v>
      </c>
      <c r="W115" s="549">
        <v>200</v>
      </c>
      <c r="X115" s="124"/>
      <c r="Y115" s="123">
        <v>200</v>
      </c>
      <c r="Z115" s="123">
        <v>200</v>
      </c>
    </row>
    <row r="116" spans="1:26" ht="12.75" customHeight="1">
      <c r="A116" s="12">
        <v>66085</v>
      </c>
      <c r="B116" s="379" t="s">
        <v>130</v>
      </c>
      <c r="C116" s="30"/>
      <c r="D116" s="25">
        <v>4610</v>
      </c>
      <c r="E116" s="25">
        <v>3513</v>
      </c>
      <c r="F116" s="443">
        <f t="shared" si="19"/>
        <v>1097</v>
      </c>
      <c r="G116" s="30"/>
      <c r="H116" s="25">
        <v>4610</v>
      </c>
      <c r="I116" s="25">
        <v>4082</v>
      </c>
      <c r="J116" s="443">
        <f t="shared" si="16"/>
        <v>528</v>
      </c>
      <c r="K116" s="30"/>
      <c r="L116" s="25">
        <v>5238</v>
      </c>
      <c r="M116" s="25">
        <v>4756</v>
      </c>
      <c r="N116" s="443">
        <f t="shared" si="18"/>
        <v>482</v>
      </c>
      <c r="O116" s="27" t="s">
        <v>131</v>
      </c>
      <c r="P116" s="33"/>
      <c r="Q116" s="25">
        <v>5500</v>
      </c>
      <c r="R116" s="327">
        <v>4173</v>
      </c>
      <c r="S116" s="480"/>
      <c r="T116" s="465">
        <f t="shared" si="17"/>
        <v>-1327</v>
      </c>
      <c r="U116" s="304" t="s">
        <v>126</v>
      </c>
      <c r="V116" s="123">
        <v>5240</v>
      </c>
      <c r="W116" s="549">
        <v>5240</v>
      </c>
      <c r="X116" s="124"/>
      <c r="Y116" s="123">
        <v>5240</v>
      </c>
      <c r="Z116" s="123">
        <v>5240</v>
      </c>
    </row>
    <row r="117" spans="1:26" ht="12.75" customHeight="1">
      <c r="A117" s="12">
        <v>66100</v>
      </c>
      <c r="B117" s="379" t="s">
        <v>132</v>
      </c>
      <c r="C117" s="30"/>
      <c r="D117" s="25">
        <v>200</v>
      </c>
      <c r="E117" s="25">
        <v>200</v>
      </c>
      <c r="F117" s="443">
        <f t="shared" si="19"/>
        <v>0</v>
      </c>
      <c r="G117" s="30"/>
      <c r="H117" s="25">
        <v>200</v>
      </c>
      <c r="I117" s="25">
        <v>200</v>
      </c>
      <c r="J117" s="443">
        <f t="shared" si="16"/>
        <v>0</v>
      </c>
      <c r="K117" s="30"/>
      <c r="L117" s="25">
        <v>200</v>
      </c>
      <c r="M117" s="25">
        <v>200</v>
      </c>
      <c r="N117" s="443">
        <f t="shared" si="18"/>
        <v>0</v>
      </c>
      <c r="O117" s="25"/>
      <c r="P117" s="30"/>
      <c r="Q117" s="25">
        <v>200</v>
      </c>
      <c r="R117" s="327">
        <v>200</v>
      </c>
      <c r="S117" s="480"/>
      <c r="T117" s="465">
        <f t="shared" si="17"/>
        <v>0</v>
      </c>
      <c r="U117" s="304" t="s">
        <v>133</v>
      </c>
      <c r="V117" s="123">
        <v>200</v>
      </c>
      <c r="W117" s="549">
        <v>200</v>
      </c>
      <c r="X117" s="124"/>
      <c r="Y117" s="123">
        <v>200</v>
      </c>
      <c r="Z117" s="123">
        <v>200</v>
      </c>
    </row>
    <row r="118" spans="1:26" ht="12.75" customHeight="1">
      <c r="A118" s="12">
        <v>66037</v>
      </c>
      <c r="B118" s="379" t="s">
        <v>134</v>
      </c>
      <c r="C118" s="30"/>
      <c r="D118" s="25">
        <v>750</v>
      </c>
      <c r="E118" s="25">
        <v>777</v>
      </c>
      <c r="F118" s="443">
        <f t="shared" si="19"/>
        <v>-27</v>
      </c>
      <c r="G118" s="30"/>
      <c r="H118" s="25">
        <v>1350</v>
      </c>
      <c r="I118" s="25">
        <v>819</v>
      </c>
      <c r="J118" s="443">
        <f t="shared" si="16"/>
        <v>531</v>
      </c>
      <c r="K118" s="33"/>
      <c r="L118" s="25">
        <v>1350</v>
      </c>
      <c r="M118" s="25">
        <v>1270</v>
      </c>
      <c r="N118" s="443">
        <f t="shared" si="18"/>
        <v>80</v>
      </c>
      <c r="O118" s="27" t="s">
        <v>135</v>
      </c>
      <c r="P118" s="33"/>
      <c r="Q118" s="25">
        <v>1500</v>
      </c>
      <c r="R118" s="327">
        <v>399</v>
      </c>
      <c r="S118" s="480"/>
      <c r="T118" s="465">
        <f t="shared" si="17"/>
        <v>-1101</v>
      </c>
      <c r="U118" s="303"/>
      <c r="V118" s="123">
        <v>1500</v>
      </c>
      <c r="W118" s="549">
        <v>1500</v>
      </c>
      <c r="X118" s="124"/>
      <c r="Y118" s="123">
        <v>1500</v>
      </c>
      <c r="Z118" s="123">
        <v>1500</v>
      </c>
    </row>
    <row r="119" spans="1:26" ht="12.75" customHeight="1">
      <c r="A119" s="7"/>
      <c r="B119" s="466" t="s">
        <v>17</v>
      </c>
      <c r="C119" s="31"/>
      <c r="D119" s="28">
        <f>SUM(D93:D118)</f>
        <v>160850</v>
      </c>
      <c r="E119" s="28">
        <f>SUM(E93:E118)</f>
        <v>149984</v>
      </c>
      <c r="F119" s="456">
        <f>D119-E119</f>
        <v>10866</v>
      </c>
      <c r="G119" s="30"/>
      <c r="H119" s="28">
        <f>SUM(H93:H118)</f>
        <v>161172</v>
      </c>
      <c r="I119" s="28">
        <f>SUM(I93:I118)</f>
        <v>120114</v>
      </c>
      <c r="J119" s="443">
        <f>H119-I119</f>
        <v>41058</v>
      </c>
      <c r="K119" s="30"/>
      <c r="L119" s="28">
        <f>SUM(L93:L118)</f>
        <v>161524</v>
      </c>
      <c r="M119" s="28">
        <f>SUM(M93:M118)</f>
        <v>169526</v>
      </c>
      <c r="N119" s="443">
        <f t="shared" si="18"/>
        <v>-8002</v>
      </c>
      <c r="O119" s="25"/>
      <c r="P119" s="30"/>
      <c r="Q119" s="28">
        <f>SUM(Q93:Q118)</f>
        <v>163392</v>
      </c>
      <c r="R119" s="328">
        <f>SUM(R93:R118)</f>
        <v>144221</v>
      </c>
      <c r="S119" s="480">
        <v>123244</v>
      </c>
      <c r="T119" s="465">
        <f t="shared" si="17"/>
        <v>-19171</v>
      </c>
      <c r="U119" s="303"/>
      <c r="V119" s="126">
        <f>SUM(V93:V118)</f>
        <v>138519</v>
      </c>
      <c r="W119" s="557">
        <f>SUM(W93:W118)</f>
        <v>138519</v>
      </c>
      <c r="X119" s="127"/>
      <c r="Y119" s="126">
        <f>SUM(Y93:Y118)</f>
        <v>139031</v>
      </c>
      <c r="Z119" s="126">
        <f>SUM(Z93:Z118)</f>
        <v>139531</v>
      </c>
    </row>
    <row r="120" spans="1:26" ht="12.75" customHeight="1" thickBot="1">
      <c r="A120" s="7"/>
      <c r="B120" s="382"/>
      <c r="C120" s="383"/>
      <c r="D120" s="382"/>
      <c r="E120" s="384"/>
      <c r="F120" s="457"/>
      <c r="G120" s="385"/>
      <c r="H120" s="384"/>
      <c r="I120" s="384"/>
      <c r="J120" s="444"/>
      <c r="K120" s="385"/>
      <c r="L120" s="384"/>
      <c r="M120" s="384"/>
      <c r="N120" s="444"/>
      <c r="O120" s="384"/>
      <c r="P120" s="385"/>
      <c r="Q120" s="384"/>
      <c r="R120" s="386"/>
      <c r="S120" s="494"/>
      <c r="T120" s="387"/>
      <c r="U120" s="388"/>
      <c r="V120" s="389"/>
      <c r="W120" s="552"/>
      <c r="X120" s="388"/>
      <c r="Y120" s="40"/>
      <c r="Z120" s="40"/>
    </row>
    <row r="121" spans="1:26" s="430" customFormat="1" ht="12.75" customHeight="1" thickTop="1" thickBot="1">
      <c r="A121" s="421"/>
      <c r="B121" s="502" t="s">
        <v>18</v>
      </c>
      <c r="C121" s="410"/>
      <c r="D121" s="422">
        <f>SUM(D29,D49,D90,D119)</f>
        <v>667349</v>
      </c>
      <c r="E121" s="422">
        <f>SUM(E29,E49,E90,E119)</f>
        <v>597185</v>
      </c>
      <c r="F121" s="445">
        <f>D121-E121</f>
        <v>70164</v>
      </c>
      <c r="G121" s="412"/>
      <c r="H121" s="422">
        <f>H29+H49+H90+H119</f>
        <v>668294.75</v>
      </c>
      <c r="I121" s="422">
        <f>I29+I49+I90+I119</f>
        <v>603652</v>
      </c>
      <c r="J121" s="445">
        <f>J29+J49+J90+J119</f>
        <v>64642.75</v>
      </c>
      <c r="K121" s="412"/>
      <c r="L121" s="422">
        <f>L29+L49+L90+L119</f>
        <v>682753</v>
      </c>
      <c r="M121" s="422">
        <f>M29+M49+M90+M119</f>
        <v>611438</v>
      </c>
      <c r="N121" s="445"/>
      <c r="O121" s="423"/>
      <c r="P121" s="412"/>
      <c r="Q121" s="422">
        <f>Q29+Q49+Q75+Q90+Q119</f>
        <v>888696</v>
      </c>
      <c r="R121" s="424">
        <f>R29+R49+R75+R90+R119</f>
        <v>544677.25</v>
      </c>
      <c r="S121" s="481">
        <v>580190</v>
      </c>
      <c r="T121" s="424"/>
      <c r="U121" s="425"/>
      <c r="V121" s="426">
        <f>V29+V49+V75+V90+V119</f>
        <v>699079.52799999993</v>
      </c>
      <c r="W121" s="553">
        <f>W29+W49+W75+W90+W119</f>
        <v>699079.52799999993</v>
      </c>
      <c r="X121" s="427"/>
      <c r="Y121" s="428">
        <f>Y29+Y49+Y75+Y90+Y119</f>
        <v>573767.5</v>
      </c>
      <c r="Z121" s="429">
        <f>Z29+Z49+Z75+Z90+Z119</f>
        <v>576007.44999999995</v>
      </c>
    </row>
    <row r="122" spans="1:26" ht="12.75" customHeight="1" thickTop="1">
      <c r="A122" s="7"/>
      <c r="B122" s="390"/>
      <c r="C122" s="391"/>
      <c r="D122" s="390"/>
      <c r="E122" s="392"/>
      <c r="F122" s="458"/>
      <c r="G122" s="393"/>
      <c r="H122" s="394"/>
      <c r="I122" s="394"/>
      <c r="J122" s="446"/>
      <c r="K122" s="393"/>
      <c r="L122" s="392"/>
      <c r="M122" s="392"/>
      <c r="N122" s="435"/>
      <c r="O122" s="392"/>
      <c r="P122" s="393"/>
      <c r="Q122" s="392"/>
      <c r="R122" s="395"/>
      <c r="S122" s="495"/>
      <c r="T122" s="396"/>
      <c r="U122" s="397"/>
      <c r="V122" s="398"/>
      <c r="W122" s="554"/>
      <c r="X122" s="397"/>
      <c r="Y122" s="40"/>
      <c r="Z122" s="40"/>
    </row>
    <row r="123" spans="1:26" ht="12.75" customHeight="1">
      <c r="A123" s="7"/>
      <c r="B123" s="29"/>
      <c r="C123" s="30"/>
      <c r="D123" s="10"/>
      <c r="E123" s="10"/>
      <c r="F123" s="459"/>
      <c r="G123" s="30"/>
      <c r="H123" s="10"/>
      <c r="I123" s="10"/>
      <c r="J123" s="436"/>
      <c r="K123" s="30"/>
      <c r="L123" s="10"/>
      <c r="M123" s="10"/>
      <c r="N123" s="436"/>
      <c r="O123" s="10"/>
      <c r="P123" s="30"/>
      <c r="Q123" s="10"/>
      <c r="R123" s="326"/>
      <c r="S123" s="493"/>
      <c r="T123" s="359"/>
      <c r="U123" s="41"/>
      <c r="V123" s="40"/>
      <c r="W123" s="549"/>
      <c r="X123" s="41"/>
      <c r="Y123" s="40"/>
      <c r="Z123" s="40"/>
    </row>
    <row r="124" spans="1:26" ht="39.75" customHeight="1">
      <c r="A124" s="7"/>
      <c r="B124" s="129" t="s">
        <v>136</v>
      </c>
      <c r="C124" s="135"/>
      <c r="D124" s="131"/>
      <c r="E124" s="131"/>
      <c r="F124" s="447"/>
      <c r="G124" s="131"/>
      <c r="H124" s="131"/>
      <c r="I124" s="131"/>
      <c r="J124" s="361"/>
      <c r="K124" s="131"/>
      <c r="L124" s="131"/>
      <c r="M124" s="131"/>
      <c r="N124" s="361"/>
      <c r="O124" s="131"/>
      <c r="P124" s="131"/>
      <c r="Q124" s="131"/>
      <c r="R124" s="131"/>
      <c r="S124" s="496"/>
      <c r="T124" s="361"/>
      <c r="U124" s="335"/>
      <c r="V124" s="520" t="s">
        <v>581</v>
      </c>
      <c r="W124" s="521"/>
      <c r="X124" s="521"/>
      <c r="Y124" s="337"/>
      <c r="Z124" s="338"/>
    </row>
    <row r="125" spans="1:26" ht="12.75" customHeight="1">
      <c r="A125" s="12">
        <v>33274</v>
      </c>
      <c r="B125" s="467" t="s">
        <v>137</v>
      </c>
      <c r="C125" s="119"/>
      <c r="D125" s="131">
        <v>24000</v>
      </c>
      <c r="E125" s="131">
        <v>20899</v>
      </c>
      <c r="F125" s="470">
        <f t="shared" ref="F125:F135" si="20">D125-E125</f>
        <v>3101</v>
      </c>
      <c r="G125" s="131"/>
      <c r="H125" s="131">
        <v>15000</v>
      </c>
      <c r="I125" s="131">
        <v>11698</v>
      </c>
      <c r="J125" s="361">
        <f t="shared" ref="J125:J137" si="21">H125-I125</f>
        <v>3302</v>
      </c>
      <c r="K125" s="131"/>
      <c r="L125" s="131">
        <v>18000</v>
      </c>
      <c r="M125" s="131">
        <v>18206</v>
      </c>
      <c r="N125" s="361">
        <f>L125-M125</f>
        <v>-206</v>
      </c>
      <c r="O125" s="133" t="s">
        <v>138</v>
      </c>
      <c r="P125" s="134"/>
      <c r="Q125" s="131">
        <v>18000</v>
      </c>
      <c r="R125" s="332">
        <v>18447</v>
      </c>
      <c r="S125" s="482"/>
      <c r="T125" s="362"/>
      <c r="U125" s="305" t="s">
        <v>138</v>
      </c>
      <c r="V125" s="107">
        <v>30000</v>
      </c>
      <c r="W125" s="549">
        <v>30000</v>
      </c>
      <c r="X125" s="128" t="s">
        <v>571</v>
      </c>
      <c r="Y125" s="107">
        <v>18000</v>
      </c>
      <c r="Z125" s="107">
        <v>18000</v>
      </c>
    </row>
    <row r="126" spans="1:26" ht="12.75" customHeight="1">
      <c r="A126" s="12">
        <v>33278</v>
      </c>
      <c r="B126" s="467" t="s">
        <v>139</v>
      </c>
      <c r="C126" s="119"/>
      <c r="D126" s="131">
        <v>2000</v>
      </c>
      <c r="E126" s="131">
        <v>1394</v>
      </c>
      <c r="F126" s="470">
        <f t="shared" si="20"/>
        <v>606</v>
      </c>
      <c r="G126" s="119"/>
      <c r="H126" s="131">
        <v>1125</v>
      </c>
      <c r="I126" s="131">
        <v>959</v>
      </c>
      <c r="J126" s="361">
        <f t="shared" si="21"/>
        <v>166</v>
      </c>
      <c r="K126" s="119"/>
      <c r="L126" s="131">
        <v>1500</v>
      </c>
      <c r="M126" s="131">
        <v>1385</v>
      </c>
      <c r="N126" s="361">
        <f t="shared" ref="N126:N137" si="22">L126-M126</f>
        <v>115</v>
      </c>
      <c r="O126" s="132" t="s">
        <v>140</v>
      </c>
      <c r="P126" s="119"/>
      <c r="Q126" s="131">
        <v>1500</v>
      </c>
      <c r="R126" s="332">
        <v>738</v>
      </c>
      <c r="S126" s="482"/>
      <c r="T126" s="362"/>
      <c r="U126" s="305" t="s">
        <v>244</v>
      </c>
      <c r="V126" s="107">
        <v>2500</v>
      </c>
      <c r="W126" s="549">
        <v>2500</v>
      </c>
      <c r="X126" s="128" t="s">
        <v>572</v>
      </c>
      <c r="Y126" s="107">
        <v>1500</v>
      </c>
      <c r="Z126" s="107">
        <v>1500</v>
      </c>
    </row>
    <row r="127" spans="1:26" ht="12.75" customHeight="1">
      <c r="A127" s="12">
        <v>33273</v>
      </c>
      <c r="B127" s="467" t="s">
        <v>141</v>
      </c>
      <c r="C127" s="119"/>
      <c r="D127" s="131">
        <v>44000</v>
      </c>
      <c r="E127" s="131">
        <v>23311</v>
      </c>
      <c r="F127" s="470">
        <f t="shared" si="20"/>
        <v>20689</v>
      </c>
      <c r="G127" s="119"/>
      <c r="H127" s="131">
        <v>22000</v>
      </c>
      <c r="I127" s="131">
        <v>24905</v>
      </c>
      <c r="J127" s="361">
        <f t="shared" si="21"/>
        <v>-2905</v>
      </c>
      <c r="K127" s="119"/>
      <c r="L127" s="131">
        <v>39000</v>
      </c>
      <c r="M127" s="131">
        <v>23350</v>
      </c>
      <c r="N127" s="361">
        <f t="shared" si="22"/>
        <v>15650</v>
      </c>
      <c r="O127" s="133" t="s">
        <v>142</v>
      </c>
      <c r="P127" s="137"/>
      <c r="Q127" s="131">
        <v>14000</v>
      </c>
      <c r="R127" s="332">
        <v>0</v>
      </c>
      <c r="S127" s="482"/>
      <c r="T127" s="362"/>
      <c r="U127" s="305" t="s">
        <v>245</v>
      </c>
      <c r="V127" s="107">
        <v>30000</v>
      </c>
      <c r="W127" s="549">
        <v>30000</v>
      </c>
      <c r="X127" s="122" t="s">
        <v>573</v>
      </c>
      <c r="Y127" s="107">
        <v>30000</v>
      </c>
      <c r="Z127" s="107">
        <v>30000</v>
      </c>
    </row>
    <row r="128" spans="1:26" ht="12.75" customHeight="1">
      <c r="A128" s="12">
        <v>33275</v>
      </c>
      <c r="B128" s="467" t="s">
        <v>143</v>
      </c>
      <c r="C128" s="119"/>
      <c r="D128" s="131">
        <v>2000</v>
      </c>
      <c r="E128" s="131">
        <v>556</v>
      </c>
      <c r="F128" s="470">
        <f t="shared" si="20"/>
        <v>1444</v>
      </c>
      <c r="G128" s="119"/>
      <c r="H128" s="131">
        <v>1680</v>
      </c>
      <c r="I128" s="131">
        <v>2226</v>
      </c>
      <c r="J128" s="361">
        <f t="shared" si="21"/>
        <v>-546</v>
      </c>
      <c r="K128" s="136"/>
      <c r="L128" s="131">
        <v>2300</v>
      </c>
      <c r="M128" s="131">
        <v>1243</v>
      </c>
      <c r="N128" s="361">
        <f t="shared" si="22"/>
        <v>1057</v>
      </c>
      <c r="O128" s="132" t="s">
        <v>144</v>
      </c>
      <c r="P128" s="119"/>
      <c r="Q128" s="131">
        <v>1200</v>
      </c>
      <c r="R128" s="332">
        <v>777</v>
      </c>
      <c r="S128" s="482"/>
      <c r="T128" s="362"/>
      <c r="U128" s="306" t="s">
        <v>145</v>
      </c>
      <c r="V128" s="107">
        <v>1000</v>
      </c>
      <c r="W128" s="549">
        <v>1000</v>
      </c>
      <c r="X128" s="108" t="s">
        <v>574</v>
      </c>
      <c r="Y128" s="107">
        <v>1200</v>
      </c>
      <c r="Z128" s="107">
        <v>1200</v>
      </c>
    </row>
    <row r="129" spans="1:26" ht="12.75" customHeight="1">
      <c r="A129" s="12">
        <v>33272</v>
      </c>
      <c r="B129" s="467" t="s">
        <v>146</v>
      </c>
      <c r="C129" s="119"/>
      <c r="D129" s="131">
        <v>1200</v>
      </c>
      <c r="E129" s="131">
        <v>0</v>
      </c>
      <c r="F129" s="470">
        <f t="shared" si="20"/>
        <v>1200</v>
      </c>
      <c r="G129" s="119"/>
      <c r="H129" s="131">
        <v>1200</v>
      </c>
      <c r="I129" s="131">
        <v>2639</v>
      </c>
      <c r="J129" s="361">
        <f t="shared" si="21"/>
        <v>-1439</v>
      </c>
      <c r="K129" s="119"/>
      <c r="L129" s="131">
        <v>2640</v>
      </c>
      <c r="M129" s="131">
        <v>0</v>
      </c>
      <c r="N129" s="361">
        <f t="shared" si="22"/>
        <v>2640</v>
      </c>
      <c r="O129" s="133" t="s">
        <v>147</v>
      </c>
      <c r="P129" s="137"/>
      <c r="Q129" s="131">
        <v>2700</v>
      </c>
      <c r="R129" s="332">
        <v>0</v>
      </c>
      <c r="S129" s="482"/>
      <c r="T129" s="362"/>
      <c r="U129" s="306" t="s">
        <v>148</v>
      </c>
      <c r="V129" s="107">
        <v>900</v>
      </c>
      <c r="W129" s="549">
        <v>900</v>
      </c>
      <c r="X129" s="108" t="s">
        <v>575</v>
      </c>
      <c r="Y129" s="107">
        <v>1800</v>
      </c>
      <c r="Z129" s="107">
        <v>1800</v>
      </c>
    </row>
    <row r="130" spans="1:26" ht="12.75" customHeight="1">
      <c r="A130" s="12">
        <v>33272</v>
      </c>
      <c r="B130" s="467" t="s">
        <v>149</v>
      </c>
      <c r="C130" s="119"/>
      <c r="D130" s="131">
        <v>1400</v>
      </c>
      <c r="E130" s="131">
        <v>0</v>
      </c>
      <c r="F130" s="470">
        <f t="shared" si="20"/>
        <v>1400</v>
      </c>
      <c r="G130" s="119"/>
      <c r="H130" s="131">
        <v>1400</v>
      </c>
      <c r="I130" s="131">
        <v>1245</v>
      </c>
      <c r="J130" s="361">
        <f t="shared" si="21"/>
        <v>155</v>
      </c>
      <c r="K130" s="119"/>
      <c r="L130" s="131">
        <v>1400</v>
      </c>
      <c r="M130" s="131">
        <v>1042</v>
      </c>
      <c r="N130" s="361">
        <f t="shared" si="22"/>
        <v>358</v>
      </c>
      <c r="O130" s="132" t="s">
        <v>150</v>
      </c>
      <c r="P130" s="119"/>
      <c r="Q130" s="131">
        <v>1800</v>
      </c>
      <c r="R130" s="332">
        <v>2884</v>
      </c>
      <c r="S130" s="482"/>
      <c r="T130" s="362"/>
      <c r="U130" s="306" t="s">
        <v>151</v>
      </c>
      <c r="V130" s="107">
        <v>1800</v>
      </c>
      <c r="W130" s="549">
        <v>1800</v>
      </c>
      <c r="X130" s="108" t="s">
        <v>576</v>
      </c>
      <c r="Y130" s="107">
        <v>2700</v>
      </c>
      <c r="Z130" s="107">
        <v>2700</v>
      </c>
    </row>
    <row r="131" spans="1:26" ht="12.75" customHeight="1">
      <c r="A131" s="12">
        <v>33290</v>
      </c>
      <c r="B131" s="468" t="s">
        <v>152</v>
      </c>
      <c r="C131" s="119"/>
      <c r="D131" s="131">
        <v>15000</v>
      </c>
      <c r="E131" s="131">
        <v>4229</v>
      </c>
      <c r="F131" s="470">
        <f t="shared" si="20"/>
        <v>10771</v>
      </c>
      <c r="G131" s="119"/>
      <c r="H131" s="131">
        <v>4500</v>
      </c>
      <c r="I131" s="131">
        <v>0</v>
      </c>
      <c r="J131" s="361">
        <f t="shared" si="21"/>
        <v>4500</v>
      </c>
      <c r="K131" s="119"/>
      <c r="L131" s="131">
        <v>4000</v>
      </c>
      <c r="M131" s="131">
        <v>0</v>
      </c>
      <c r="N131" s="361">
        <f t="shared" si="22"/>
        <v>4000</v>
      </c>
      <c r="O131" s="132" t="s">
        <v>153</v>
      </c>
      <c r="P131" s="119"/>
      <c r="Q131" s="131">
        <v>20000</v>
      </c>
      <c r="R131" s="332">
        <v>0</v>
      </c>
      <c r="S131" s="482"/>
      <c r="T131" s="362"/>
      <c r="U131" s="305" t="s">
        <v>246</v>
      </c>
      <c r="V131" s="107">
        <v>1000</v>
      </c>
      <c r="W131" s="549">
        <v>1000</v>
      </c>
      <c r="X131" s="108" t="s">
        <v>577</v>
      </c>
      <c r="Y131" s="107">
        <v>0</v>
      </c>
      <c r="Z131" s="107">
        <v>0</v>
      </c>
    </row>
    <row r="132" spans="1:26" ht="12.75" customHeight="1">
      <c r="A132" s="12">
        <v>33277</v>
      </c>
      <c r="B132" s="468" t="s">
        <v>594</v>
      </c>
      <c r="C132" s="119"/>
      <c r="D132" s="131">
        <v>2300</v>
      </c>
      <c r="E132" s="131">
        <v>3499</v>
      </c>
      <c r="F132" s="470">
        <f t="shared" si="20"/>
        <v>-1199</v>
      </c>
      <c r="G132" s="119"/>
      <c r="H132" s="131">
        <v>3500</v>
      </c>
      <c r="I132" s="131">
        <v>0</v>
      </c>
      <c r="J132" s="361">
        <f t="shared" si="21"/>
        <v>3500</v>
      </c>
      <c r="K132" s="119"/>
      <c r="L132" s="131">
        <v>3500</v>
      </c>
      <c r="M132" s="131">
        <v>2595</v>
      </c>
      <c r="N132" s="361">
        <f t="shared" si="22"/>
        <v>905</v>
      </c>
      <c r="O132" s="133" t="s">
        <v>154</v>
      </c>
      <c r="P132" s="137"/>
      <c r="Q132" s="131">
        <v>2000</v>
      </c>
      <c r="R132" s="332">
        <v>0</v>
      </c>
      <c r="S132" s="482"/>
      <c r="T132" s="362"/>
      <c r="U132" s="306" t="s">
        <v>155</v>
      </c>
      <c r="V132" s="107">
        <v>1500</v>
      </c>
      <c r="W132" s="549">
        <v>1500</v>
      </c>
      <c r="X132" s="108" t="s">
        <v>578</v>
      </c>
      <c r="Y132" s="107">
        <v>2000</v>
      </c>
      <c r="Z132" s="107">
        <v>2000</v>
      </c>
    </row>
    <row r="133" spans="1:26" ht="12.75" customHeight="1">
      <c r="A133" s="12">
        <v>33284</v>
      </c>
      <c r="B133" s="467" t="s">
        <v>156</v>
      </c>
      <c r="C133" s="119"/>
      <c r="D133" s="131">
        <v>7500</v>
      </c>
      <c r="E133" s="131">
        <v>4149</v>
      </c>
      <c r="F133" s="470">
        <f t="shared" si="20"/>
        <v>3351</v>
      </c>
      <c r="G133" s="119"/>
      <c r="H133" s="131">
        <v>4173.75</v>
      </c>
      <c r="I133" s="131">
        <v>7873</v>
      </c>
      <c r="J133" s="361">
        <f t="shared" si="21"/>
        <v>-3699.25</v>
      </c>
      <c r="K133" s="137"/>
      <c r="L133" s="134">
        <v>25381.65</v>
      </c>
      <c r="M133" s="131">
        <v>3668</v>
      </c>
      <c r="N133" s="361">
        <f t="shared" si="22"/>
        <v>21713.65</v>
      </c>
      <c r="O133" s="133" t="s">
        <v>243</v>
      </c>
      <c r="P133" s="137"/>
      <c r="Q133" s="134">
        <v>6000</v>
      </c>
      <c r="R133" s="333">
        <v>3674</v>
      </c>
      <c r="S133" s="497"/>
      <c r="T133" s="363"/>
      <c r="U133" s="306" t="s">
        <v>157</v>
      </c>
      <c r="V133" s="107">
        <v>46800</v>
      </c>
      <c r="W133" s="549">
        <v>46800</v>
      </c>
      <c r="X133" s="108" t="s">
        <v>579</v>
      </c>
      <c r="Y133" s="107">
        <v>2400</v>
      </c>
      <c r="Z133" s="107">
        <v>2400</v>
      </c>
    </row>
    <row r="134" spans="1:26" ht="12.75" customHeight="1">
      <c r="A134" s="7"/>
      <c r="B134" s="467" t="s">
        <v>158</v>
      </c>
      <c r="C134" s="119"/>
      <c r="D134" s="131">
        <v>37400</v>
      </c>
      <c r="E134" s="131">
        <v>0</v>
      </c>
      <c r="F134" s="470">
        <f t="shared" si="20"/>
        <v>37400</v>
      </c>
      <c r="G134" s="119"/>
      <c r="H134" s="131">
        <v>0</v>
      </c>
      <c r="I134" s="131">
        <v>0</v>
      </c>
      <c r="J134" s="361">
        <f t="shared" si="21"/>
        <v>0</v>
      </c>
      <c r="K134" s="137"/>
      <c r="L134" s="131">
        <v>10000</v>
      </c>
      <c r="M134" s="131">
        <v>0</v>
      </c>
      <c r="N134" s="361">
        <f t="shared" si="22"/>
        <v>10000</v>
      </c>
      <c r="O134" s="133" t="s">
        <v>159</v>
      </c>
      <c r="P134" s="137"/>
      <c r="Q134" s="131">
        <v>12000</v>
      </c>
      <c r="R134" s="332">
        <v>0</v>
      </c>
      <c r="S134" s="482"/>
      <c r="T134" s="362"/>
      <c r="U134" s="108"/>
      <c r="V134" s="107">
        <v>0</v>
      </c>
      <c r="W134" s="549">
        <v>0</v>
      </c>
      <c r="X134" s="108"/>
      <c r="Y134" s="107">
        <v>0</v>
      </c>
      <c r="Z134" s="107">
        <v>0</v>
      </c>
    </row>
    <row r="135" spans="1:26" ht="12.75" customHeight="1">
      <c r="A135" s="12">
        <v>33271</v>
      </c>
      <c r="B135" s="467" t="s">
        <v>160</v>
      </c>
      <c r="C135" s="119"/>
      <c r="D135" s="131">
        <v>40000</v>
      </c>
      <c r="E135" s="131">
        <v>26405</v>
      </c>
      <c r="F135" s="470">
        <f t="shared" si="20"/>
        <v>13595</v>
      </c>
      <c r="G135" s="119"/>
      <c r="H135" s="131">
        <v>21000</v>
      </c>
      <c r="I135" s="131">
        <v>13016</v>
      </c>
      <c r="J135" s="361">
        <f t="shared" si="21"/>
        <v>7984</v>
      </c>
      <c r="K135" s="137"/>
      <c r="L135" s="131">
        <v>27000</v>
      </c>
      <c r="M135" s="131">
        <v>20830</v>
      </c>
      <c r="N135" s="361">
        <f t="shared" si="22"/>
        <v>6170</v>
      </c>
      <c r="O135" s="132" t="s">
        <v>161</v>
      </c>
      <c r="P135" s="119"/>
      <c r="Q135" s="131">
        <v>27000</v>
      </c>
      <c r="R135" s="332">
        <v>16492</v>
      </c>
      <c r="S135" s="482"/>
      <c r="T135" s="362"/>
      <c r="U135" s="305" t="s">
        <v>519</v>
      </c>
      <c r="V135" s="107" t="e">
        <f>#REF!</f>
        <v>#REF!</v>
      </c>
      <c r="W135" s="549">
        <v>1800</v>
      </c>
      <c r="X135" s="128" t="s">
        <v>580</v>
      </c>
      <c r="Y135" s="107">
        <f>AVERAGE(H135,L135,P135,X135)</f>
        <v>24000</v>
      </c>
      <c r="Z135" s="107">
        <v>27000</v>
      </c>
    </row>
    <row r="136" spans="1:26" ht="25.5" customHeight="1">
      <c r="A136" s="7"/>
      <c r="B136" s="468" t="s">
        <v>593</v>
      </c>
      <c r="C136" s="119"/>
      <c r="D136" s="131"/>
      <c r="E136" s="131"/>
      <c r="F136" s="470"/>
      <c r="G136" s="119"/>
      <c r="H136" s="131"/>
      <c r="I136" s="131"/>
      <c r="J136" s="361">
        <f t="shared" si="21"/>
        <v>0</v>
      </c>
      <c r="K136" s="137"/>
      <c r="L136" s="131">
        <v>10000</v>
      </c>
      <c r="M136" s="131">
        <v>-6215</v>
      </c>
      <c r="N136" s="361">
        <f t="shared" si="22"/>
        <v>16215</v>
      </c>
      <c r="O136" s="131"/>
      <c r="P136" s="119"/>
      <c r="Q136" s="131"/>
      <c r="R136" s="332"/>
      <c r="S136" s="482"/>
      <c r="T136" s="362"/>
      <c r="U136" s="108"/>
      <c r="V136" s="107"/>
      <c r="W136" s="549"/>
      <c r="X136" s="108"/>
      <c r="Y136" s="107"/>
      <c r="Z136" s="107"/>
    </row>
    <row r="137" spans="1:26" ht="12.75" customHeight="1">
      <c r="A137" s="7"/>
      <c r="B137" s="469" t="s">
        <v>162</v>
      </c>
      <c r="C137" s="135"/>
      <c r="D137" s="130">
        <v>176800</v>
      </c>
      <c r="E137" s="130">
        <f>SUM(E125:E135)</f>
        <v>84442</v>
      </c>
      <c r="F137" s="471">
        <f>D137-E137</f>
        <v>92358</v>
      </c>
      <c r="G137" s="119"/>
      <c r="H137" s="130">
        <f>SUM(H125:H135)</f>
        <v>75578.75</v>
      </c>
      <c r="I137" s="130">
        <f>SUM(I125:I135)</f>
        <v>64561</v>
      </c>
      <c r="J137" s="447">
        <f t="shared" si="21"/>
        <v>11017.75</v>
      </c>
      <c r="K137" s="119"/>
      <c r="L137" s="130">
        <f>SUM(L125:L136)</f>
        <v>144721.65</v>
      </c>
      <c r="M137" s="130">
        <f>SUM(M125:M136)</f>
        <v>66104</v>
      </c>
      <c r="N137" s="361">
        <f t="shared" si="22"/>
        <v>78617.649999999994</v>
      </c>
      <c r="O137" s="131"/>
      <c r="P137" s="119"/>
      <c r="Q137" s="130">
        <f>SUM(Q125:Q136)</f>
        <v>106200</v>
      </c>
      <c r="R137" s="334">
        <f>SUM(R125:R136)</f>
        <v>43012</v>
      </c>
      <c r="S137" s="482">
        <v>43012</v>
      </c>
      <c r="T137" s="364"/>
      <c r="U137" s="108"/>
      <c r="V137" s="109" t="e">
        <f>SUM(V125:V136)</f>
        <v>#REF!</v>
      </c>
      <c r="W137" s="557">
        <f>SUM(W125:W136)</f>
        <v>117300</v>
      </c>
      <c r="X137" s="110" t="s">
        <v>586</v>
      </c>
      <c r="Y137" s="109">
        <f>SUM(Y125:Y136)</f>
        <v>83600</v>
      </c>
      <c r="Z137" s="109">
        <f>SUM(Z125:Z136)</f>
        <v>86600</v>
      </c>
    </row>
    <row r="138" spans="1:26" ht="12.75" customHeight="1">
      <c r="A138" s="7"/>
      <c r="B138" s="469"/>
      <c r="C138" s="135"/>
      <c r="D138" s="130"/>
      <c r="E138" s="130"/>
      <c r="F138" s="471"/>
      <c r="G138" s="119"/>
      <c r="H138" s="130"/>
      <c r="I138" s="130"/>
      <c r="J138" s="447"/>
      <c r="K138" s="119"/>
      <c r="L138" s="130"/>
      <c r="M138" s="130"/>
      <c r="N138" s="361"/>
      <c r="O138" s="131"/>
      <c r="P138" s="119"/>
      <c r="Q138" s="130"/>
      <c r="R138" s="334"/>
      <c r="S138" s="482"/>
      <c r="T138" s="364"/>
      <c r="U138" s="108"/>
      <c r="V138" s="109"/>
      <c r="W138" s="557"/>
      <c r="X138" s="110"/>
      <c r="Y138" s="109"/>
      <c r="Z138" s="109"/>
    </row>
    <row r="139" spans="1:26" ht="12.75" customHeight="1">
      <c r="A139" s="7"/>
      <c r="B139" s="10"/>
      <c r="C139" s="30"/>
      <c r="D139" s="10"/>
      <c r="E139" s="10"/>
      <c r="F139" s="436"/>
      <c r="G139" s="30"/>
      <c r="H139" s="10"/>
      <c r="I139" s="10"/>
      <c r="J139" s="436"/>
      <c r="K139" s="30"/>
      <c r="L139" s="10"/>
      <c r="M139" s="10"/>
      <c r="N139" s="436"/>
      <c r="O139" s="10"/>
      <c r="P139" s="119"/>
      <c r="Q139" s="10"/>
      <c r="R139" s="326"/>
      <c r="S139" s="493"/>
      <c r="T139" s="359"/>
      <c r="U139" s="41"/>
      <c r="V139" s="40"/>
      <c r="W139" s="549"/>
      <c r="X139" s="41"/>
      <c r="Y139" s="40"/>
      <c r="Z139" s="40"/>
    </row>
    <row r="140" spans="1:26" s="508" customFormat="1" ht="15">
      <c r="A140" s="503"/>
      <c r="B140" s="513" t="s">
        <v>598</v>
      </c>
      <c r="C140" s="504"/>
      <c r="D140" s="505">
        <f>D12</f>
        <v>729860.42</v>
      </c>
      <c r="E140" s="505">
        <f>E12</f>
        <v>727822</v>
      </c>
      <c r="F140" s="505">
        <f>F12</f>
        <v>2038.4200000000419</v>
      </c>
      <c r="G140" s="504"/>
      <c r="H140" s="505">
        <f>H12</f>
        <v>740604.57</v>
      </c>
      <c r="I140" s="505">
        <f>I12</f>
        <v>746944</v>
      </c>
      <c r="J140" s="505">
        <f>H140-I140</f>
        <v>-6339.4300000000512</v>
      </c>
      <c r="K140" s="504"/>
      <c r="L140" s="505">
        <f>L12</f>
        <v>755144.98139999993</v>
      </c>
      <c r="M140" s="505">
        <f>M12</f>
        <v>744987</v>
      </c>
      <c r="N140" s="505">
        <f>L140-M140</f>
        <v>10157.981399999931</v>
      </c>
      <c r="O140" s="505"/>
      <c r="P140" s="504"/>
      <c r="Q140" s="505">
        <f>Q12</f>
        <v>777692</v>
      </c>
      <c r="R140" s="506">
        <f>R12</f>
        <v>785447</v>
      </c>
      <c r="S140" s="507">
        <v>788329</v>
      </c>
      <c r="T140" s="506"/>
      <c r="U140" s="71"/>
      <c r="V140" s="72">
        <f>V12</f>
        <v>745121.35</v>
      </c>
      <c r="W140" s="562">
        <f>W12</f>
        <v>752768.08</v>
      </c>
      <c r="X140" s="71"/>
      <c r="Y140" s="72">
        <f>Y12</f>
        <v>18884</v>
      </c>
      <c r="Z140" s="72">
        <f>Z12</f>
        <v>18884</v>
      </c>
    </row>
    <row r="141" spans="1:26" s="508" customFormat="1" ht="30">
      <c r="A141" s="503"/>
      <c r="B141" s="514" t="s">
        <v>587</v>
      </c>
      <c r="C141" s="504"/>
      <c r="D141" s="505">
        <f>D121</f>
        <v>667349</v>
      </c>
      <c r="E141" s="505">
        <f>E121</f>
        <v>597185</v>
      </c>
      <c r="F141" s="505">
        <f>F121</f>
        <v>70164</v>
      </c>
      <c r="G141" s="504"/>
      <c r="H141" s="505">
        <f>H121</f>
        <v>668294.75</v>
      </c>
      <c r="I141" s="505">
        <f>I121</f>
        <v>603652</v>
      </c>
      <c r="J141" s="505">
        <f>H141-I141</f>
        <v>64642.75</v>
      </c>
      <c r="K141" s="504"/>
      <c r="L141" s="505">
        <f>L121</f>
        <v>682753</v>
      </c>
      <c r="M141" s="505">
        <f>M121</f>
        <v>611438</v>
      </c>
      <c r="N141" s="505">
        <f>L141-M141</f>
        <v>71315</v>
      </c>
      <c r="O141" s="505"/>
      <c r="P141" s="504"/>
      <c r="Q141" s="505">
        <f>Q121</f>
        <v>888696</v>
      </c>
      <c r="R141" s="506">
        <f>+R121</f>
        <v>544677.25</v>
      </c>
      <c r="S141" s="507">
        <v>580190</v>
      </c>
      <c r="T141" s="506"/>
      <c r="U141" s="71"/>
      <c r="V141" s="72">
        <f>V121</f>
        <v>699079.52799999993</v>
      </c>
      <c r="W141" s="562">
        <f>W121</f>
        <v>699079.52799999993</v>
      </c>
      <c r="X141" s="71"/>
      <c r="Y141" s="72">
        <f>Y121</f>
        <v>573767.5</v>
      </c>
      <c r="Z141" s="72">
        <f>Z121</f>
        <v>576007.44999999995</v>
      </c>
    </row>
    <row r="142" spans="1:26" s="508" customFormat="1" ht="15">
      <c r="A142" s="503"/>
      <c r="B142" s="513" t="s">
        <v>589</v>
      </c>
      <c r="C142" s="504"/>
      <c r="D142" s="505">
        <f>D140-D141</f>
        <v>62511.420000000042</v>
      </c>
      <c r="E142" s="505">
        <f>E140-E141</f>
        <v>130637</v>
      </c>
      <c r="F142" s="505">
        <f>F140-F141</f>
        <v>-68125.579999999958</v>
      </c>
      <c r="G142" s="504"/>
      <c r="H142" s="505">
        <f>H140-H141</f>
        <v>72309.819999999949</v>
      </c>
      <c r="I142" s="505">
        <f>I140-I141</f>
        <v>143292</v>
      </c>
      <c r="J142" s="505">
        <f>H142-I142</f>
        <v>-70982.180000000051</v>
      </c>
      <c r="K142" s="504"/>
      <c r="L142" s="505">
        <f>L140-L141</f>
        <v>72391.981399999931</v>
      </c>
      <c r="M142" s="505">
        <f>M140-M141</f>
        <v>133549</v>
      </c>
      <c r="N142" s="505">
        <f>L142-M142</f>
        <v>-61157.018600000069</v>
      </c>
      <c r="O142" s="505"/>
      <c r="P142" s="504"/>
      <c r="Q142" s="505">
        <f>Q140-Q141</f>
        <v>-111004</v>
      </c>
      <c r="R142" s="506">
        <f>R140-R141</f>
        <v>240769.75</v>
      </c>
      <c r="S142" s="507">
        <f>S140-S141</f>
        <v>208139</v>
      </c>
      <c r="T142" s="506"/>
      <c r="U142" s="71" t="s">
        <v>116</v>
      </c>
      <c r="V142" s="72">
        <f>V140-V141</f>
        <v>46041.822000000044</v>
      </c>
      <c r="W142" s="562">
        <f>W140-W141</f>
        <v>53688.552000000025</v>
      </c>
      <c r="X142" s="71"/>
      <c r="Y142" s="72">
        <f>Y140-Y141</f>
        <v>-554883.5</v>
      </c>
      <c r="Z142" s="72">
        <f>Z140-Z141</f>
        <v>-557123.44999999995</v>
      </c>
    </row>
    <row r="143" spans="1:26" s="508" customFormat="1" ht="15">
      <c r="A143" s="503"/>
      <c r="B143" s="509"/>
      <c r="C143" s="504"/>
      <c r="D143" s="505"/>
      <c r="E143" s="505"/>
      <c r="F143" s="505"/>
      <c r="G143" s="504"/>
      <c r="H143" s="505"/>
      <c r="I143" s="505"/>
      <c r="J143" s="505"/>
      <c r="K143" s="504"/>
      <c r="L143" s="505"/>
      <c r="M143" s="505"/>
      <c r="N143" s="505"/>
      <c r="O143" s="505"/>
      <c r="P143" s="504"/>
      <c r="Q143" s="505"/>
      <c r="R143" s="506"/>
      <c r="S143" s="507"/>
      <c r="T143" s="506"/>
      <c r="U143" s="71"/>
      <c r="V143" s="72"/>
      <c r="W143" s="562"/>
      <c r="X143" s="71"/>
      <c r="Y143" s="72"/>
      <c r="Z143" s="72"/>
    </row>
    <row r="144" spans="1:26" s="508" customFormat="1" ht="15">
      <c r="A144" s="503"/>
      <c r="B144" s="514" t="s">
        <v>599</v>
      </c>
      <c r="C144" s="504"/>
      <c r="D144" s="505">
        <f>D137</f>
        <v>176800</v>
      </c>
      <c r="E144" s="505">
        <f>E137</f>
        <v>84442</v>
      </c>
      <c r="F144" s="505">
        <f>F137</f>
        <v>92358</v>
      </c>
      <c r="G144" s="504"/>
      <c r="H144" s="505">
        <f>H137</f>
        <v>75578.75</v>
      </c>
      <c r="I144" s="505">
        <f>I137</f>
        <v>64561</v>
      </c>
      <c r="J144" s="505">
        <f>H144-I144</f>
        <v>11017.75</v>
      </c>
      <c r="K144" s="504"/>
      <c r="L144" s="505">
        <f>L137</f>
        <v>144721.65</v>
      </c>
      <c r="M144" s="505">
        <f>M137</f>
        <v>66104</v>
      </c>
      <c r="N144" s="505">
        <f>L144-M144</f>
        <v>78617.649999999994</v>
      </c>
      <c r="O144" s="505"/>
      <c r="P144" s="504"/>
      <c r="Q144" s="505">
        <f>Q137</f>
        <v>106200</v>
      </c>
      <c r="R144" s="506">
        <f>R137</f>
        <v>43012</v>
      </c>
      <c r="S144" s="507">
        <v>43012</v>
      </c>
      <c r="T144" s="506"/>
      <c r="U144" s="71"/>
      <c r="V144" s="72" t="e">
        <f>V137</f>
        <v>#REF!</v>
      </c>
      <c r="W144" s="562">
        <f>W137</f>
        <v>117300</v>
      </c>
      <c r="X144" s="71"/>
      <c r="Y144" s="72">
        <f>Y137</f>
        <v>83600</v>
      </c>
      <c r="Z144" s="72">
        <f>Z137</f>
        <v>86600</v>
      </c>
    </row>
    <row r="145" spans="1:26" s="508" customFormat="1" ht="15">
      <c r="A145" s="503"/>
      <c r="B145" s="515" t="s">
        <v>588</v>
      </c>
      <c r="C145" s="504"/>
      <c r="D145" s="505">
        <f>D142-D144</f>
        <v>-114288.57999999996</v>
      </c>
      <c r="E145" s="505">
        <f>E142-E144</f>
        <v>46195</v>
      </c>
      <c r="F145" s="505">
        <f>F142-F144</f>
        <v>-160483.57999999996</v>
      </c>
      <c r="G145" s="504"/>
      <c r="H145" s="505">
        <f>H142-H144</f>
        <v>-3268.9300000000512</v>
      </c>
      <c r="I145" s="505">
        <f>I142-I144</f>
        <v>78731</v>
      </c>
      <c r="J145" s="505">
        <f>H145-I145</f>
        <v>-81999.930000000051</v>
      </c>
      <c r="K145" s="504"/>
      <c r="L145" s="505">
        <f>L142-L144</f>
        <v>-72329.668600000063</v>
      </c>
      <c r="M145" s="505">
        <f>M142-M144</f>
        <v>67445</v>
      </c>
      <c r="N145" s="505">
        <f>L145-M145</f>
        <v>-139774.66860000006</v>
      </c>
      <c r="O145" s="505"/>
      <c r="P145" s="504"/>
      <c r="Q145" s="505">
        <f>Q142-Q144</f>
        <v>-217204</v>
      </c>
      <c r="R145" s="505">
        <f>R142-R144</f>
        <v>197757.75</v>
      </c>
      <c r="S145" s="507">
        <f>S142-S144</f>
        <v>165127</v>
      </c>
      <c r="T145" s="506"/>
      <c r="U145" s="71"/>
      <c r="V145" s="505" t="e">
        <f t="shared" ref="V145" si="23">V142-V144</f>
        <v>#REF!</v>
      </c>
      <c r="W145" s="563">
        <f t="shared" ref="W145" si="24">W142-W144</f>
        <v>-63611.447999999975</v>
      </c>
      <c r="X145" s="71"/>
      <c r="Y145" s="72"/>
      <c r="Z145" s="72"/>
    </row>
    <row r="146" spans="1:26" ht="12.75" customHeight="1">
      <c r="A146" s="7"/>
      <c r="B146" s="10"/>
      <c r="C146" s="30"/>
      <c r="D146" s="10"/>
      <c r="E146" s="10"/>
      <c r="F146" s="436"/>
      <c r="G146" s="30"/>
      <c r="H146" s="10"/>
      <c r="I146" s="10"/>
      <c r="J146" s="436"/>
      <c r="K146" s="30"/>
      <c r="L146" s="10"/>
      <c r="M146" s="10"/>
      <c r="N146" s="436"/>
      <c r="O146" s="10"/>
      <c r="P146" s="30"/>
      <c r="Q146" s="10"/>
      <c r="R146" s="326"/>
      <c r="S146" s="493"/>
      <c r="T146" s="359"/>
      <c r="U146" s="41"/>
      <c r="V146" s="40"/>
      <c r="W146" s="549"/>
      <c r="X146" s="41"/>
      <c r="Y146" s="40"/>
      <c r="Z146" s="40"/>
    </row>
    <row r="147" spans="1:26" ht="12.75" customHeight="1">
      <c r="A147" s="7"/>
      <c r="B147" s="10"/>
      <c r="C147" s="30"/>
      <c r="D147" s="10"/>
      <c r="E147" s="10"/>
      <c r="F147" s="436"/>
      <c r="G147" s="30"/>
      <c r="H147" s="10"/>
      <c r="I147" s="10"/>
      <c r="J147" s="436"/>
      <c r="K147" s="30"/>
      <c r="L147" s="10"/>
      <c r="M147" s="10"/>
      <c r="N147" s="436"/>
      <c r="O147" s="10"/>
      <c r="P147" s="30"/>
      <c r="Q147" s="10"/>
      <c r="R147" s="326"/>
      <c r="S147" s="493"/>
      <c r="T147" s="359"/>
      <c r="U147" s="41"/>
      <c r="V147" s="40"/>
      <c r="W147" s="549"/>
      <c r="X147" s="41"/>
      <c r="Y147" s="40"/>
      <c r="Z147" s="40"/>
    </row>
    <row r="148" spans="1:26" ht="12.75" customHeight="1">
      <c r="A148" s="7"/>
      <c r="B148" s="510" t="s">
        <v>163</v>
      </c>
      <c r="C148" s="30"/>
      <c r="D148" s="10">
        <v>21926</v>
      </c>
      <c r="E148" s="10">
        <v>21926</v>
      </c>
      <c r="F148" s="436">
        <f>D148-E148</f>
        <v>0</v>
      </c>
      <c r="G148" s="30"/>
      <c r="H148" s="10">
        <v>235000</v>
      </c>
      <c r="I148" s="10">
        <v>235000</v>
      </c>
      <c r="J148" s="436">
        <f>H148-I148</f>
        <v>0</v>
      </c>
      <c r="K148" s="30"/>
      <c r="L148" s="10"/>
      <c r="M148" s="10">
        <v>179126</v>
      </c>
      <c r="N148" s="436">
        <f>L148-M148</f>
        <v>-179126</v>
      </c>
      <c r="O148" s="10"/>
      <c r="P148" s="30"/>
      <c r="Q148" s="10">
        <v>264786</v>
      </c>
      <c r="R148" s="326">
        <v>264786</v>
      </c>
      <c r="S148" s="493"/>
      <c r="T148" s="359"/>
      <c r="U148" s="307" t="s">
        <v>51</v>
      </c>
      <c r="V148" s="40"/>
      <c r="W148" s="549"/>
      <c r="X148" s="41"/>
      <c r="Y148" s="40"/>
      <c r="Z148" s="40"/>
    </row>
    <row r="149" spans="1:26" ht="12.75" customHeight="1">
      <c r="A149" s="7"/>
      <c r="B149" s="510" t="s">
        <v>165</v>
      </c>
      <c r="C149" s="30"/>
      <c r="D149" s="10">
        <v>9274</v>
      </c>
      <c r="E149" s="10">
        <v>105952</v>
      </c>
      <c r="F149" s="436">
        <f>D149-E149</f>
        <v>-96678</v>
      </c>
      <c r="G149" s="30"/>
      <c r="H149" s="10">
        <v>167421</v>
      </c>
      <c r="I149" s="10">
        <v>179126</v>
      </c>
      <c r="J149" s="436">
        <f>H149-I149</f>
        <v>-11705</v>
      </c>
      <c r="K149" s="30"/>
      <c r="L149" s="10"/>
      <c r="M149" s="10">
        <v>198726</v>
      </c>
      <c r="N149" s="436">
        <f>L149-M149</f>
        <v>-198726</v>
      </c>
      <c r="O149" s="10"/>
      <c r="P149" s="30"/>
      <c r="Q149" s="10">
        <v>238916</v>
      </c>
      <c r="R149" s="326">
        <v>235455</v>
      </c>
      <c r="S149" s="493"/>
      <c r="T149" s="359"/>
      <c r="U149" s="307" t="s">
        <v>51</v>
      </c>
      <c r="V149" s="40"/>
      <c r="W149" s="549"/>
      <c r="X149" s="41"/>
      <c r="Y149" s="40"/>
      <c r="Z149" s="40"/>
    </row>
    <row r="150" spans="1:26" ht="12.75" customHeight="1">
      <c r="A150" s="7"/>
      <c r="B150" s="511"/>
      <c r="C150" s="30"/>
      <c r="D150" s="10"/>
      <c r="E150" s="10"/>
      <c r="F150" s="436"/>
      <c r="G150" s="30"/>
      <c r="H150" s="10"/>
      <c r="I150" s="10"/>
      <c r="J150" s="436">
        <f>H150-I150</f>
        <v>0</v>
      </c>
      <c r="K150" s="30"/>
      <c r="L150" s="10"/>
      <c r="M150" s="10"/>
      <c r="N150" s="436"/>
      <c r="O150" s="10"/>
      <c r="P150" s="30"/>
      <c r="Q150" s="10"/>
      <c r="R150" s="326"/>
      <c r="S150" s="493"/>
      <c r="T150" s="359"/>
      <c r="U150" s="41"/>
      <c r="V150" s="40"/>
      <c r="W150" s="549"/>
      <c r="X150" s="41"/>
      <c r="Y150" s="40"/>
      <c r="Z150" s="40"/>
    </row>
    <row r="151" spans="1:26" ht="12.75" customHeight="1">
      <c r="A151" s="7"/>
      <c r="B151" s="512" t="s">
        <v>32</v>
      </c>
      <c r="C151" s="30"/>
      <c r="D151" s="10">
        <v>56610</v>
      </c>
      <c r="E151" s="10">
        <v>53466</v>
      </c>
      <c r="F151" s="436">
        <f>D151-E151</f>
        <v>3144</v>
      </c>
      <c r="G151" s="30"/>
      <c r="H151" s="10">
        <v>56610</v>
      </c>
      <c r="I151" s="10">
        <v>43382</v>
      </c>
      <c r="J151" s="436">
        <f>H151-I151</f>
        <v>13228</v>
      </c>
      <c r="K151" s="30"/>
      <c r="L151" s="10"/>
      <c r="M151" s="10">
        <v>41762</v>
      </c>
      <c r="N151" s="436">
        <f>L151-M151</f>
        <v>-41762</v>
      </c>
      <c r="O151" s="10"/>
      <c r="P151" s="30"/>
      <c r="Q151" s="10">
        <v>37943</v>
      </c>
      <c r="R151" s="326">
        <v>37943</v>
      </c>
      <c r="S151" s="493">
        <v>37944</v>
      </c>
      <c r="T151" s="359"/>
      <c r="U151" s="41"/>
      <c r="V151" s="40"/>
      <c r="W151" s="549"/>
      <c r="X151" s="41"/>
      <c r="Y151" s="40"/>
      <c r="Z151" s="40"/>
    </row>
    <row r="152" spans="1:26" ht="12.75" customHeight="1">
      <c r="A152" s="7"/>
      <c r="B152" s="512" t="s">
        <v>33</v>
      </c>
      <c r="C152" s="30"/>
      <c r="D152" s="10">
        <v>56610</v>
      </c>
      <c r="E152" s="10">
        <v>43781</v>
      </c>
      <c r="F152" s="436">
        <f>D152-E152</f>
        <v>12829</v>
      </c>
      <c r="G152" s="30"/>
      <c r="H152" s="10">
        <v>56610</v>
      </c>
      <c r="I152" s="10">
        <v>41762</v>
      </c>
      <c r="J152" s="436">
        <f>H152-I152</f>
        <v>14848</v>
      </c>
      <c r="K152" s="30"/>
      <c r="L152" s="10"/>
      <c r="M152" s="10">
        <v>37943</v>
      </c>
      <c r="N152" s="436">
        <f>L152-M152</f>
        <v>-37943</v>
      </c>
      <c r="O152" s="10"/>
      <c r="P152" s="30"/>
      <c r="Q152" s="10">
        <v>37943</v>
      </c>
      <c r="R152" s="326">
        <v>35658</v>
      </c>
      <c r="S152" s="493">
        <v>36258</v>
      </c>
      <c r="T152" s="359"/>
      <c r="U152" s="41"/>
      <c r="V152" s="40"/>
      <c r="W152" s="549"/>
      <c r="X152" s="41"/>
      <c r="Y152" s="40"/>
      <c r="Z152" s="40"/>
    </row>
  </sheetData>
  <mergeCells count="1">
    <mergeCell ref="V124:X124"/>
  </mergeCells>
  <phoneticPr fontId="42" type="noConversion"/>
  <printOptions headings="1"/>
  <pageMargins left="0.31496062992125984" right="0.31496062992125984" top="0.55118110236220474" bottom="0.55118110236220474" header="0.11811023622047245" footer="0.1181102362204724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76"/>
  <sheetViews>
    <sheetView showGridLines="0" topLeftCell="A25" workbookViewId="0">
      <selection activeCell="A70" sqref="A70"/>
    </sheetView>
  </sheetViews>
  <sheetFormatPr defaultColWidth="10.85546875" defaultRowHeight="12.75" customHeight="1"/>
  <cols>
    <col min="1" max="4" width="10.85546875" style="43" customWidth="1"/>
    <col min="5" max="5" width="26.85546875" style="43" customWidth="1"/>
    <col min="6" max="16384" width="10.85546875" style="43"/>
  </cols>
  <sheetData>
    <row r="1" spans="1:5" ht="15" customHeight="1">
      <c r="A1" s="257" t="s">
        <v>166</v>
      </c>
      <c r="B1" s="258" t="s">
        <v>167</v>
      </c>
      <c r="C1" s="259"/>
      <c r="D1" s="259"/>
      <c r="E1" s="259"/>
    </row>
    <row r="2" spans="1:5" ht="15" customHeight="1">
      <c r="A2" s="261">
        <v>1</v>
      </c>
      <c r="B2" s="257" t="s">
        <v>168</v>
      </c>
      <c r="C2" s="259"/>
      <c r="D2" s="259"/>
      <c r="E2" s="259"/>
    </row>
    <row r="3" spans="1:5" ht="15" customHeight="1">
      <c r="A3" s="259"/>
      <c r="B3" s="259"/>
      <c r="C3" s="257" t="s">
        <v>169</v>
      </c>
      <c r="D3" s="259"/>
      <c r="E3" s="259"/>
    </row>
    <row r="4" spans="1:5" ht="13.5" customHeight="1">
      <c r="A4" s="259"/>
      <c r="B4" s="259"/>
      <c r="C4" s="259"/>
      <c r="D4" s="259"/>
      <c r="E4" s="259"/>
    </row>
    <row r="5" spans="1:5" ht="15" customHeight="1">
      <c r="A5" s="261">
        <v>2</v>
      </c>
      <c r="B5" s="257" t="s">
        <v>170</v>
      </c>
      <c r="C5" s="259"/>
      <c r="D5" s="259"/>
      <c r="E5" s="259"/>
    </row>
    <row r="6" spans="1:5" ht="15" customHeight="1">
      <c r="A6" s="259"/>
      <c r="B6" s="259"/>
      <c r="C6" s="257" t="s">
        <v>171</v>
      </c>
      <c r="D6" s="259"/>
      <c r="E6" s="259"/>
    </row>
    <row r="7" spans="1:5" ht="15" customHeight="1">
      <c r="A7" s="259"/>
      <c r="B7" s="259"/>
      <c r="C7" s="257" t="s">
        <v>172</v>
      </c>
      <c r="D7" s="259"/>
      <c r="E7" s="259"/>
    </row>
    <row r="8" spans="1:5" ht="15" customHeight="1">
      <c r="A8" s="259"/>
      <c r="B8" s="259"/>
      <c r="C8" s="257" t="s">
        <v>173</v>
      </c>
      <c r="D8" s="259"/>
      <c r="E8" s="259"/>
    </row>
    <row r="9" spans="1:5" ht="15" customHeight="1">
      <c r="A9" s="259"/>
      <c r="B9" s="259"/>
      <c r="C9" s="257" t="s">
        <v>174</v>
      </c>
      <c r="D9" s="259"/>
      <c r="E9" s="259"/>
    </row>
    <row r="10" spans="1:5" ht="15" customHeight="1">
      <c r="A10" s="259"/>
      <c r="B10" s="259"/>
      <c r="C10" s="257" t="s">
        <v>175</v>
      </c>
      <c r="D10" s="259"/>
      <c r="E10" s="259"/>
    </row>
    <row r="11" spans="1:5" ht="13.5" customHeight="1">
      <c r="A11" s="259"/>
      <c r="B11" s="259"/>
      <c r="C11" s="259"/>
      <c r="D11" s="259"/>
      <c r="E11" s="259"/>
    </row>
    <row r="12" spans="1:5" ht="15" customHeight="1">
      <c r="A12" s="261">
        <v>3</v>
      </c>
      <c r="B12" s="257" t="s">
        <v>176</v>
      </c>
      <c r="C12" s="259"/>
      <c r="D12" s="259"/>
      <c r="E12" s="259"/>
    </row>
    <row r="13" spans="1:5" ht="13.5" customHeight="1">
      <c r="A13" s="259"/>
      <c r="B13" s="259"/>
      <c r="C13" s="259"/>
      <c r="D13" s="259"/>
      <c r="E13" s="259"/>
    </row>
    <row r="14" spans="1:5" ht="15" customHeight="1">
      <c r="A14" s="261">
        <v>4</v>
      </c>
      <c r="B14" s="257" t="s">
        <v>177</v>
      </c>
      <c r="C14" s="259"/>
      <c r="D14" s="259"/>
      <c r="E14" s="259"/>
    </row>
    <row r="15" spans="1:5" ht="13.5" customHeight="1">
      <c r="A15" s="259"/>
      <c r="B15" s="259"/>
      <c r="C15" s="259"/>
      <c r="D15" s="259"/>
      <c r="E15" s="259"/>
    </row>
    <row r="16" spans="1:5" ht="15" customHeight="1">
      <c r="A16" s="261">
        <v>5</v>
      </c>
      <c r="B16" s="257" t="s">
        <v>178</v>
      </c>
      <c r="C16" s="259"/>
      <c r="D16" s="259"/>
      <c r="E16" s="259"/>
    </row>
    <row r="17" spans="1:8" ht="13.5" customHeight="1">
      <c r="A17" s="259"/>
      <c r="B17" s="259"/>
      <c r="C17" s="259"/>
      <c r="D17" s="259"/>
      <c r="E17" s="259"/>
    </row>
    <row r="18" spans="1:8" ht="15" customHeight="1">
      <c r="A18" s="261">
        <v>6</v>
      </c>
      <c r="B18" s="257" t="s">
        <v>179</v>
      </c>
      <c r="C18" s="259"/>
      <c r="D18" s="259"/>
      <c r="E18" s="259"/>
    </row>
    <row r="19" spans="1:8" ht="13.5" customHeight="1">
      <c r="A19" s="259"/>
      <c r="B19" s="259"/>
      <c r="C19" s="259"/>
      <c r="D19" s="259"/>
      <c r="E19" s="259"/>
    </row>
    <row r="20" spans="1:8" ht="15" customHeight="1">
      <c r="A20" s="261">
        <v>7</v>
      </c>
      <c r="B20" s="257" t="s">
        <v>180</v>
      </c>
      <c r="C20" s="259"/>
      <c r="D20" s="259"/>
      <c r="E20" s="259"/>
    </row>
    <row r="21" spans="1:8" ht="15" customHeight="1">
      <c r="A21" s="259"/>
      <c r="B21" s="259"/>
      <c r="C21" s="257" t="s">
        <v>181</v>
      </c>
      <c r="D21" s="259"/>
      <c r="E21" s="259"/>
    </row>
    <row r="22" spans="1:8" ht="15" customHeight="1">
      <c r="A22" s="259"/>
      <c r="B22" s="259"/>
      <c r="C22" s="257" t="s">
        <v>182</v>
      </c>
      <c r="D22" s="259"/>
      <c r="E22" s="259"/>
    </row>
    <row r="23" spans="1:8" ht="13.5" customHeight="1">
      <c r="A23" s="259"/>
      <c r="B23" s="259"/>
      <c r="C23" s="259"/>
      <c r="D23" s="259"/>
      <c r="E23" s="259"/>
    </row>
    <row r="24" spans="1:8" ht="13.5" customHeight="1">
      <c r="A24" s="259"/>
      <c r="B24" s="259"/>
      <c r="C24" s="259"/>
      <c r="D24" s="259"/>
      <c r="E24" s="259"/>
    </row>
    <row r="25" spans="1:8" ht="15" customHeight="1">
      <c r="A25" s="259"/>
      <c r="B25" s="262" t="s">
        <v>44</v>
      </c>
      <c r="C25" s="259"/>
      <c r="D25" s="259"/>
      <c r="E25" s="259"/>
    </row>
    <row r="26" spans="1:8" ht="15" customHeight="1">
      <c r="A26" s="261">
        <v>8</v>
      </c>
      <c r="B26" s="257" t="s">
        <v>183</v>
      </c>
      <c r="C26" s="259"/>
      <c r="D26" s="259"/>
      <c r="E26" s="259"/>
    </row>
    <row r="27" spans="1:8" ht="15" customHeight="1">
      <c r="A27" s="259"/>
      <c r="B27" s="259"/>
      <c r="C27" s="257" t="s">
        <v>184</v>
      </c>
      <c r="D27" s="259"/>
      <c r="E27" s="259"/>
    </row>
    <row r="28" spans="1:8" ht="15" customHeight="1">
      <c r="A28" s="259"/>
      <c r="B28" s="259"/>
      <c r="C28" s="257" t="s">
        <v>185</v>
      </c>
      <c r="D28" s="259"/>
      <c r="E28" s="259"/>
    </row>
    <row r="29" spans="1:8" ht="13.5" customHeight="1">
      <c r="A29" s="259"/>
      <c r="B29" s="259"/>
      <c r="C29" s="259"/>
      <c r="D29" s="259"/>
      <c r="E29" s="259"/>
    </row>
    <row r="30" spans="1:8" ht="15" customHeight="1">
      <c r="A30" s="261">
        <v>9</v>
      </c>
      <c r="B30" s="257" t="s">
        <v>186</v>
      </c>
      <c r="C30" s="259"/>
      <c r="D30" s="259"/>
      <c r="E30" s="259"/>
    </row>
    <row r="31" spans="1:8" ht="13.5" customHeight="1">
      <c r="A31" s="259"/>
      <c r="B31" s="259"/>
      <c r="C31" s="259"/>
      <c r="D31" s="259"/>
      <c r="E31" s="259"/>
    </row>
    <row r="32" spans="1:8" ht="15" customHeight="1">
      <c r="A32" s="261">
        <v>10</v>
      </c>
      <c r="B32" s="257" t="s">
        <v>353</v>
      </c>
      <c r="C32" s="259"/>
      <c r="D32" s="259"/>
      <c r="E32" s="259"/>
      <c r="H32" s="263"/>
    </row>
    <row r="33" spans="1:8" ht="15" customHeight="1">
      <c r="A33" s="259"/>
      <c r="B33" s="259"/>
      <c r="C33" s="257" t="s">
        <v>348</v>
      </c>
      <c r="D33" s="259"/>
      <c r="E33" s="259"/>
      <c r="H33" s="263"/>
    </row>
    <row r="34" spans="1:8" ht="15" customHeight="1">
      <c r="A34" s="259"/>
      <c r="B34" s="259"/>
      <c r="C34" s="257" t="s">
        <v>349</v>
      </c>
      <c r="D34" s="259"/>
      <c r="E34" s="259"/>
      <c r="H34" s="263"/>
    </row>
    <row r="35" spans="1:8" ht="15" customHeight="1">
      <c r="A35" s="259"/>
      <c r="B35" s="259"/>
      <c r="C35" s="259" t="s">
        <v>350</v>
      </c>
      <c r="D35" s="259"/>
      <c r="E35" s="259"/>
      <c r="H35" s="263"/>
    </row>
    <row r="36" spans="1:8" ht="15" customHeight="1">
      <c r="A36" s="259"/>
      <c r="B36" s="257"/>
      <c r="C36" s="259" t="s">
        <v>351</v>
      </c>
      <c r="D36" s="259"/>
      <c r="E36" s="259"/>
      <c r="H36" s="263"/>
    </row>
    <row r="37" spans="1:8" ht="13.5" customHeight="1">
      <c r="A37" s="259"/>
      <c r="B37" s="259"/>
      <c r="C37" s="257" t="s">
        <v>352</v>
      </c>
      <c r="D37" s="259"/>
      <c r="E37" s="259"/>
      <c r="H37" s="263"/>
    </row>
    <row r="38" spans="1:8" ht="15" customHeight="1">
      <c r="A38" s="261">
        <v>11</v>
      </c>
      <c r="B38" s="257" t="s">
        <v>187</v>
      </c>
      <c r="C38" s="259"/>
      <c r="D38" s="259"/>
      <c r="E38" s="259"/>
    </row>
    <row r="39" spans="1:8" ht="13.5" customHeight="1">
      <c r="A39" s="259"/>
      <c r="B39" s="259"/>
      <c r="C39" s="259"/>
      <c r="D39" s="259"/>
      <c r="E39" s="259"/>
    </row>
    <row r="40" spans="1:8" ht="15" customHeight="1">
      <c r="A40" s="261">
        <v>12</v>
      </c>
      <c r="B40" s="257" t="s">
        <v>188</v>
      </c>
      <c r="C40" s="259"/>
      <c r="D40" s="259"/>
      <c r="E40" s="259"/>
    </row>
    <row r="41" spans="1:8" ht="13.5" customHeight="1">
      <c r="A41" s="259"/>
      <c r="B41" s="259"/>
      <c r="C41" s="259"/>
      <c r="D41" s="259"/>
      <c r="E41" s="259"/>
    </row>
    <row r="42" spans="1:8" ht="15" customHeight="1">
      <c r="A42" s="261">
        <v>13</v>
      </c>
      <c r="B42" s="257" t="s">
        <v>189</v>
      </c>
      <c r="C42" s="259"/>
      <c r="D42" s="259"/>
      <c r="E42" s="259"/>
    </row>
    <row r="43" spans="1:8" ht="15" customHeight="1">
      <c r="A43" s="259"/>
      <c r="B43" s="259"/>
      <c r="C43" s="257" t="s">
        <v>190</v>
      </c>
      <c r="D43" s="259"/>
      <c r="E43" s="259"/>
    </row>
    <row r="44" spans="1:8" ht="13.5" customHeight="1">
      <c r="A44" s="259"/>
      <c r="B44" s="259"/>
      <c r="C44" s="259"/>
      <c r="D44" s="259"/>
      <c r="E44" s="259"/>
    </row>
    <row r="45" spans="1:8" ht="15" customHeight="1">
      <c r="A45" s="261">
        <v>14</v>
      </c>
      <c r="B45" s="261">
        <v>63078</v>
      </c>
      <c r="C45" s="257" t="s">
        <v>191</v>
      </c>
      <c r="D45" s="259"/>
      <c r="E45" s="259"/>
    </row>
    <row r="46" spans="1:8" ht="15" customHeight="1">
      <c r="A46" s="259"/>
      <c r="B46" s="259"/>
      <c r="C46" s="257" t="s">
        <v>192</v>
      </c>
      <c r="D46" s="259"/>
      <c r="E46" s="259"/>
    </row>
    <row r="47" spans="1:8" ht="15" customHeight="1">
      <c r="A47" s="259"/>
      <c r="B47" s="259"/>
      <c r="C47" s="257" t="s">
        <v>193</v>
      </c>
      <c r="D47" s="259"/>
      <c r="E47" s="259"/>
    </row>
    <row r="48" spans="1:8" ht="15" customHeight="1">
      <c r="A48" s="259"/>
      <c r="B48" s="259"/>
      <c r="C48" s="257" t="s">
        <v>194</v>
      </c>
      <c r="D48" s="259"/>
      <c r="E48" s="259"/>
    </row>
    <row r="49" spans="1:5" ht="13.5" customHeight="1">
      <c r="A49" s="259"/>
      <c r="B49" s="259"/>
      <c r="C49" s="259"/>
      <c r="D49" s="259"/>
      <c r="E49" s="259"/>
    </row>
    <row r="50" spans="1:5" ht="15" customHeight="1">
      <c r="A50" s="259"/>
      <c r="B50" s="258" t="s">
        <v>195</v>
      </c>
      <c r="C50" s="259"/>
      <c r="D50" s="259"/>
      <c r="E50" s="259"/>
    </row>
    <row r="51" spans="1:5" ht="13.5" customHeight="1">
      <c r="A51" s="259"/>
      <c r="B51" s="259"/>
      <c r="C51" s="259"/>
      <c r="D51" s="259"/>
      <c r="E51" s="259"/>
    </row>
    <row r="52" spans="1:5" ht="15" customHeight="1">
      <c r="A52" s="259"/>
      <c r="B52" s="262" t="s">
        <v>103</v>
      </c>
      <c r="C52" s="259"/>
      <c r="D52" s="259"/>
      <c r="E52" s="259"/>
    </row>
    <row r="53" spans="1:5" ht="15" customHeight="1">
      <c r="A53" s="261">
        <v>15</v>
      </c>
      <c r="B53" s="257" t="s">
        <v>196</v>
      </c>
      <c r="C53" s="259"/>
      <c r="D53" s="259"/>
      <c r="E53" s="259"/>
    </row>
    <row r="54" spans="1:5" ht="15" customHeight="1">
      <c r="A54" s="259"/>
      <c r="B54" s="259"/>
      <c r="C54" s="257" t="s">
        <v>197</v>
      </c>
      <c r="D54" s="259"/>
      <c r="E54" s="259"/>
    </row>
    <row r="55" spans="1:5" ht="13.5" customHeight="1">
      <c r="A55" s="259"/>
      <c r="B55" s="259"/>
      <c r="C55" s="259"/>
      <c r="D55" s="259"/>
      <c r="E55" s="259"/>
    </row>
    <row r="56" spans="1:5" ht="15" customHeight="1">
      <c r="A56" s="261">
        <v>16</v>
      </c>
      <c r="B56" s="257" t="s">
        <v>198</v>
      </c>
      <c r="C56" s="259"/>
      <c r="D56" s="259"/>
      <c r="E56" s="259"/>
    </row>
    <row r="57" spans="1:5" ht="13.5" customHeight="1">
      <c r="A57" s="259"/>
      <c r="B57" s="259"/>
      <c r="C57" s="259"/>
      <c r="D57" s="259"/>
      <c r="E57" s="259"/>
    </row>
    <row r="58" spans="1:5" ht="15" customHeight="1">
      <c r="A58" s="261">
        <v>17</v>
      </c>
      <c r="B58" s="257" t="s">
        <v>199</v>
      </c>
      <c r="C58" s="259"/>
      <c r="D58" s="259"/>
      <c r="E58" s="259"/>
    </row>
    <row r="59" spans="1:5" ht="13.5" customHeight="1">
      <c r="A59" s="259"/>
      <c r="B59" s="259"/>
      <c r="C59" s="259"/>
      <c r="D59" s="259"/>
      <c r="E59" s="259"/>
    </row>
    <row r="60" spans="1:5" ht="15" customHeight="1">
      <c r="A60" s="261">
        <v>18</v>
      </c>
      <c r="B60" s="264" t="s">
        <v>497</v>
      </c>
      <c r="C60" s="259"/>
      <c r="D60" s="259"/>
      <c r="E60" s="259"/>
    </row>
    <row r="61" spans="1:5" ht="13.5" customHeight="1">
      <c r="A61" s="259"/>
      <c r="B61" s="259"/>
      <c r="C61" s="259"/>
      <c r="D61" s="259"/>
      <c r="E61" s="259"/>
    </row>
    <row r="62" spans="1:5" ht="15" customHeight="1">
      <c r="A62" s="261">
        <v>19</v>
      </c>
      <c r="B62" s="257" t="s">
        <v>200</v>
      </c>
      <c r="C62" s="259"/>
      <c r="D62" s="259"/>
      <c r="E62" s="259"/>
    </row>
    <row r="63" spans="1:5" ht="15" customHeight="1">
      <c r="A63" s="259"/>
      <c r="B63" s="259"/>
      <c r="C63" s="257" t="s">
        <v>201</v>
      </c>
      <c r="D63" s="259"/>
      <c r="E63" s="259"/>
    </row>
    <row r="64" spans="1:5" ht="13.5" customHeight="1">
      <c r="A64" s="259"/>
      <c r="B64" s="259"/>
      <c r="C64" s="259"/>
      <c r="D64" s="259"/>
      <c r="E64" s="259"/>
    </row>
    <row r="65" spans="1:5" ht="15" customHeight="1">
      <c r="A65" s="261">
        <v>20</v>
      </c>
      <c r="B65" s="257" t="s">
        <v>202</v>
      </c>
      <c r="C65" s="259"/>
      <c r="D65" s="259"/>
      <c r="E65" s="259"/>
    </row>
    <row r="66" spans="1:5" ht="13.5" customHeight="1">
      <c r="A66" s="259"/>
      <c r="B66" s="259"/>
      <c r="C66" s="259"/>
      <c r="D66" s="259"/>
      <c r="E66" s="259"/>
    </row>
    <row r="67" spans="1:5" ht="15" customHeight="1">
      <c r="A67" s="261">
        <v>21</v>
      </c>
      <c r="B67" s="257" t="s">
        <v>203</v>
      </c>
      <c r="C67" s="259"/>
      <c r="D67" s="259"/>
      <c r="E67" s="259"/>
    </row>
    <row r="68" spans="1:5" ht="13.5" customHeight="1">
      <c r="A68" s="259"/>
      <c r="B68" s="259"/>
      <c r="C68" s="259"/>
      <c r="D68" s="259"/>
      <c r="E68" s="259"/>
    </row>
    <row r="69" spans="1:5" ht="15" customHeight="1">
      <c r="A69" s="261">
        <v>22</v>
      </c>
      <c r="B69" s="257" t="s">
        <v>204</v>
      </c>
      <c r="C69" s="259"/>
      <c r="D69" s="259"/>
      <c r="E69" s="259"/>
    </row>
    <row r="70" spans="1:5" ht="15" customHeight="1">
      <c r="A70" s="259"/>
      <c r="B70" s="259"/>
      <c r="C70" s="257" t="s">
        <v>205</v>
      </c>
      <c r="D70" s="259"/>
      <c r="E70" s="259"/>
    </row>
    <row r="71" spans="1:5" ht="15" customHeight="1">
      <c r="A71" s="259"/>
      <c r="B71" s="259"/>
      <c r="C71" s="257" t="s">
        <v>206</v>
      </c>
      <c r="D71" s="259"/>
      <c r="E71" s="259"/>
    </row>
    <row r="72" spans="1:5" ht="13.5" customHeight="1">
      <c r="A72" s="259"/>
      <c r="B72" s="259"/>
      <c r="C72" s="259"/>
      <c r="D72" s="259"/>
      <c r="E72" s="259"/>
    </row>
    <row r="73" spans="1:5" ht="15" customHeight="1">
      <c r="A73" s="259"/>
      <c r="B73" s="257" t="s">
        <v>207</v>
      </c>
      <c r="C73" s="259"/>
      <c r="D73" s="259"/>
      <c r="E73" s="259"/>
    </row>
    <row r="74" spans="1:5" ht="15" customHeight="1">
      <c r="A74" s="259"/>
      <c r="B74" s="259"/>
      <c r="C74" s="257" t="s">
        <v>208</v>
      </c>
      <c r="D74" s="259"/>
      <c r="E74" s="259"/>
    </row>
    <row r="75" spans="1:5" ht="13.5" customHeight="1">
      <c r="A75" s="259"/>
      <c r="B75" s="259"/>
      <c r="C75" s="259"/>
      <c r="D75" s="259"/>
      <c r="E75" s="259"/>
    </row>
    <row r="76" spans="1:5" ht="15" customHeight="1">
      <c r="A76" s="259"/>
      <c r="B76" s="257" t="s">
        <v>209</v>
      </c>
      <c r="C76" s="259"/>
      <c r="D76" s="259"/>
      <c r="E76" s="259"/>
    </row>
  </sheetData>
  <phoneticPr fontId="42" type="noConversion"/>
  <pageMargins left="0" right="0" top="0.19685039370078741" bottom="0.19685039370078741" header="0.31496062992125984" footer="0.11811023622047245"/>
  <pageSetup orientation="landscape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"/>
  <sheetViews>
    <sheetView workbookViewId="0">
      <selection sqref="A1:K1"/>
    </sheetView>
  </sheetViews>
  <sheetFormatPr defaultRowHeight="12.75"/>
  <cols>
    <col min="1" max="1" width="7.7109375" style="204" customWidth="1"/>
    <col min="2" max="2" width="49.42578125" style="204" customWidth="1"/>
    <col min="3" max="3" width="11.85546875" style="204" customWidth="1"/>
    <col min="4" max="4" width="12" style="204" customWidth="1"/>
    <col min="5" max="5" width="9.7109375" style="204" customWidth="1"/>
    <col min="6" max="6" width="12.5703125" style="204" customWidth="1"/>
    <col min="7" max="7" width="13" style="204" customWidth="1"/>
    <col min="8" max="8" width="11.42578125" style="204" customWidth="1"/>
    <col min="9" max="9" width="14.5703125" style="204" customWidth="1"/>
    <col min="10" max="10" width="7" style="204" customWidth="1"/>
    <col min="11" max="11" width="12.42578125" style="204" customWidth="1"/>
    <col min="12" max="16384" width="9.140625" style="204"/>
  </cols>
  <sheetData>
    <row r="1" spans="1:11" ht="18">
      <c r="A1" s="523" t="s">
        <v>520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2" spans="1:11" ht="34.5" customHeight="1">
      <c r="A2" s="522" t="s">
        <v>356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s="207" customFormat="1" ht="63.75">
      <c r="A3" s="205" t="s">
        <v>357</v>
      </c>
      <c r="B3" s="205" t="s">
        <v>358</v>
      </c>
      <c r="C3" s="206" t="s">
        <v>359</v>
      </c>
      <c r="D3" s="206" t="s">
        <v>360</v>
      </c>
      <c r="E3" s="206" t="s">
        <v>361</v>
      </c>
      <c r="F3" s="206" t="s">
        <v>362</v>
      </c>
      <c r="G3" s="206" t="s">
        <v>363</v>
      </c>
      <c r="H3" s="206" t="s">
        <v>364</v>
      </c>
      <c r="I3" s="206" t="s">
        <v>365</v>
      </c>
      <c r="J3" s="206" t="s">
        <v>366</v>
      </c>
      <c r="K3" s="206" t="s">
        <v>367</v>
      </c>
    </row>
    <row r="4" spans="1:11" ht="13.5" thickBot="1">
      <c r="C4" s="204" t="s">
        <v>368</v>
      </c>
      <c r="D4" s="204" t="s">
        <v>369</v>
      </c>
      <c r="E4" s="208" t="s">
        <v>370</v>
      </c>
      <c r="F4" s="204" t="s">
        <v>371</v>
      </c>
      <c r="G4" s="204" t="s">
        <v>372</v>
      </c>
      <c r="H4" s="204" t="s">
        <v>373</v>
      </c>
      <c r="I4" s="204" t="s">
        <v>374</v>
      </c>
      <c r="J4" s="204" t="s">
        <v>375</v>
      </c>
      <c r="K4" s="204" t="s">
        <v>376</v>
      </c>
    </row>
    <row r="5" spans="1:11" ht="13.5" thickBot="1">
      <c r="A5" s="209">
        <v>4.0999999999999996</v>
      </c>
      <c r="B5" s="210" t="s">
        <v>377</v>
      </c>
      <c r="C5" s="211"/>
      <c r="D5" s="211"/>
      <c r="E5" s="211"/>
      <c r="F5" s="211"/>
      <c r="G5" s="211"/>
      <c r="H5" s="211"/>
      <c r="I5" s="211"/>
      <c r="J5" s="211"/>
      <c r="K5" s="212"/>
    </row>
    <row r="6" spans="1:11" ht="15" customHeight="1" thickBot="1">
      <c r="A6" s="213" t="s">
        <v>378</v>
      </c>
      <c r="B6" s="204" t="s">
        <v>379</v>
      </c>
      <c r="C6" s="214">
        <v>1977</v>
      </c>
      <c r="D6" s="215">
        <v>18000</v>
      </c>
      <c r="E6" s="216">
        <v>1</v>
      </c>
      <c r="F6" s="215">
        <v>18000</v>
      </c>
      <c r="G6" s="208" t="s">
        <v>380</v>
      </c>
      <c r="H6" s="215">
        <v>360</v>
      </c>
      <c r="I6" s="215">
        <v>14760</v>
      </c>
      <c r="J6" s="217">
        <v>41</v>
      </c>
      <c r="K6" s="217">
        <v>9</v>
      </c>
    </row>
    <row r="7" spans="1:11" ht="13.5" thickBot="1">
      <c r="A7" s="209">
        <v>4.2</v>
      </c>
      <c r="B7" s="210" t="s">
        <v>381</v>
      </c>
      <c r="C7" s="218"/>
      <c r="D7" s="219"/>
      <c r="E7" s="220"/>
      <c r="F7" s="219"/>
      <c r="G7" s="211"/>
      <c r="H7" s="219"/>
      <c r="I7" s="221"/>
      <c r="J7" s="222"/>
      <c r="K7" s="223"/>
    </row>
    <row r="8" spans="1:11">
      <c r="A8" s="213" t="s">
        <v>382</v>
      </c>
      <c r="B8" s="204" t="s">
        <v>383</v>
      </c>
      <c r="C8" s="214">
        <v>2011</v>
      </c>
      <c r="D8" s="215">
        <v>400050</v>
      </c>
      <c r="E8" s="216">
        <v>1</v>
      </c>
      <c r="F8" s="215">
        <v>400050</v>
      </c>
      <c r="G8" s="208" t="s">
        <v>384</v>
      </c>
      <c r="H8" s="215">
        <v>26670</v>
      </c>
      <c r="I8" s="215">
        <v>186690</v>
      </c>
      <c r="J8" s="217">
        <v>7</v>
      </c>
      <c r="K8" s="217">
        <v>8</v>
      </c>
    </row>
    <row r="9" spans="1:11">
      <c r="A9" s="213" t="s">
        <v>385</v>
      </c>
      <c r="B9" s="224" t="s">
        <v>386</v>
      </c>
      <c r="C9" s="214">
        <v>1977</v>
      </c>
      <c r="D9" s="215">
        <v>900000</v>
      </c>
      <c r="E9" s="216">
        <v>0.2</v>
      </c>
      <c r="F9" s="215">
        <v>180000</v>
      </c>
      <c r="G9" s="208" t="s">
        <v>387</v>
      </c>
      <c r="H9" s="215">
        <v>3600</v>
      </c>
      <c r="I9" s="215">
        <v>147600</v>
      </c>
      <c r="J9" s="217">
        <v>41</v>
      </c>
      <c r="K9" s="217">
        <v>9</v>
      </c>
    </row>
    <row r="10" spans="1:11">
      <c r="A10" s="213" t="s">
        <v>388</v>
      </c>
      <c r="B10" s="224" t="s">
        <v>389</v>
      </c>
      <c r="C10" s="214">
        <v>2000</v>
      </c>
      <c r="D10" s="215">
        <v>675000</v>
      </c>
      <c r="E10" s="216">
        <v>1</v>
      </c>
      <c r="F10" s="215">
        <v>675000</v>
      </c>
      <c r="G10" s="208" t="s">
        <v>390</v>
      </c>
      <c r="H10" s="215">
        <v>22500</v>
      </c>
      <c r="I10" s="215">
        <v>405000</v>
      </c>
      <c r="J10" s="217">
        <v>18</v>
      </c>
      <c r="K10" s="217">
        <v>12</v>
      </c>
    </row>
    <row r="11" spans="1:11">
      <c r="A11" s="213" t="s">
        <v>391</v>
      </c>
      <c r="B11" s="224" t="s">
        <v>392</v>
      </c>
      <c r="C11" s="214">
        <v>1977</v>
      </c>
      <c r="D11" s="215">
        <v>384010</v>
      </c>
      <c r="E11" s="216">
        <v>1</v>
      </c>
      <c r="F11" s="215">
        <v>384010</v>
      </c>
      <c r="G11" s="208" t="s">
        <v>393</v>
      </c>
      <c r="H11" s="215">
        <v>12810</v>
      </c>
      <c r="I11" s="215">
        <v>384010</v>
      </c>
      <c r="J11" s="217">
        <v>41</v>
      </c>
      <c r="K11" s="217">
        <v>1</v>
      </c>
    </row>
    <row r="12" spans="1:11">
      <c r="A12" s="213" t="s">
        <v>394</v>
      </c>
      <c r="B12" s="224" t="s">
        <v>395</v>
      </c>
      <c r="C12" s="214">
        <v>2011</v>
      </c>
      <c r="D12" s="215">
        <v>69300</v>
      </c>
      <c r="E12" s="216">
        <v>1</v>
      </c>
      <c r="F12" s="215">
        <v>69300</v>
      </c>
      <c r="G12" s="208" t="s">
        <v>396</v>
      </c>
      <c r="H12" s="215">
        <v>1740</v>
      </c>
      <c r="I12" s="215">
        <v>12180</v>
      </c>
      <c r="J12" s="217">
        <v>7</v>
      </c>
      <c r="K12" s="217">
        <v>33</v>
      </c>
    </row>
    <row r="13" spans="1:11">
      <c r="A13" s="213" t="s">
        <v>397</v>
      </c>
      <c r="B13" s="224" t="s">
        <v>398</v>
      </c>
      <c r="C13" s="214">
        <v>2000</v>
      </c>
      <c r="D13" s="215">
        <v>118800</v>
      </c>
      <c r="E13" s="216">
        <v>1</v>
      </c>
      <c r="F13" s="215">
        <v>118800</v>
      </c>
      <c r="G13" s="208" t="s">
        <v>399</v>
      </c>
      <c r="H13" s="215">
        <v>3400</v>
      </c>
      <c r="I13" s="215">
        <v>61200</v>
      </c>
      <c r="J13" s="217">
        <v>18</v>
      </c>
      <c r="K13" s="217">
        <v>17</v>
      </c>
    </row>
    <row r="14" spans="1:11">
      <c r="A14" s="213" t="s">
        <v>400</v>
      </c>
      <c r="B14" s="224" t="s">
        <v>401</v>
      </c>
      <c r="C14" s="214">
        <v>2000</v>
      </c>
      <c r="D14" s="215">
        <v>82500</v>
      </c>
      <c r="E14" s="216">
        <v>1</v>
      </c>
      <c r="F14" s="215">
        <v>82500</v>
      </c>
      <c r="G14" s="208" t="s">
        <v>402</v>
      </c>
      <c r="H14" s="215">
        <v>3300</v>
      </c>
      <c r="I14" s="215">
        <v>59400</v>
      </c>
      <c r="J14" s="217">
        <v>18</v>
      </c>
      <c r="K14" s="217">
        <v>7</v>
      </c>
    </row>
    <row r="15" spans="1:11">
      <c r="A15" s="213" t="s">
        <v>403</v>
      </c>
      <c r="B15" s="224" t="s">
        <v>404</v>
      </c>
      <c r="C15" s="214" t="s">
        <v>405</v>
      </c>
      <c r="D15" s="215">
        <v>33000</v>
      </c>
      <c r="E15" s="216">
        <v>1</v>
      </c>
      <c r="F15" s="215">
        <v>33000</v>
      </c>
      <c r="G15" s="208" t="s">
        <v>406</v>
      </c>
      <c r="H15" s="215">
        <v>1320</v>
      </c>
      <c r="I15" s="215">
        <v>26400</v>
      </c>
      <c r="J15" s="217" t="s">
        <v>405</v>
      </c>
      <c r="K15" s="217">
        <v>5</v>
      </c>
    </row>
    <row r="16" spans="1:11">
      <c r="A16" s="213" t="s">
        <v>407</v>
      </c>
      <c r="B16" s="224" t="s">
        <v>408</v>
      </c>
      <c r="C16" s="214">
        <v>1977</v>
      </c>
      <c r="D16" s="215">
        <v>180000</v>
      </c>
      <c r="E16" s="216">
        <v>1</v>
      </c>
      <c r="F16" s="215">
        <v>180000</v>
      </c>
      <c r="G16" s="208" t="s">
        <v>409</v>
      </c>
      <c r="H16" s="215">
        <v>6000</v>
      </c>
      <c r="I16" s="215">
        <v>180000</v>
      </c>
      <c r="J16" s="217">
        <v>41</v>
      </c>
      <c r="K16" s="217">
        <v>0</v>
      </c>
    </row>
    <row r="17" spans="1:11">
      <c r="A17" s="213" t="s">
        <v>410</v>
      </c>
      <c r="B17" s="224" t="s">
        <v>411</v>
      </c>
      <c r="C17" s="214" t="s">
        <v>405</v>
      </c>
      <c r="D17" s="215">
        <v>26400</v>
      </c>
      <c r="E17" s="216">
        <v>1</v>
      </c>
      <c r="F17" s="215">
        <v>26400</v>
      </c>
      <c r="G17" s="208" t="s">
        <v>412</v>
      </c>
      <c r="H17" s="215">
        <v>2200</v>
      </c>
      <c r="I17" s="215">
        <v>19800</v>
      </c>
      <c r="J17" s="217" t="s">
        <v>405</v>
      </c>
      <c r="K17" s="217">
        <v>3</v>
      </c>
    </row>
    <row r="18" spans="1:11" ht="13.5" thickBot="1">
      <c r="A18" s="213" t="s">
        <v>413</v>
      </c>
      <c r="B18" s="224" t="s">
        <v>414</v>
      </c>
      <c r="C18" s="214" t="s">
        <v>405</v>
      </c>
      <c r="D18" s="215">
        <v>8500</v>
      </c>
      <c r="E18" s="216">
        <v>1</v>
      </c>
      <c r="F18" s="215">
        <v>8500</v>
      </c>
      <c r="G18" s="208" t="s">
        <v>415</v>
      </c>
      <c r="H18" s="215">
        <v>710</v>
      </c>
      <c r="I18" s="215">
        <v>6390</v>
      </c>
      <c r="J18" s="217" t="s">
        <v>405</v>
      </c>
      <c r="K18" s="217">
        <v>3</v>
      </c>
    </row>
    <row r="19" spans="1:11" ht="13.5" thickBot="1">
      <c r="A19" s="209">
        <v>4.3</v>
      </c>
      <c r="B19" s="210" t="s">
        <v>416</v>
      </c>
      <c r="C19" s="218"/>
      <c r="D19" s="219"/>
      <c r="E19" s="220"/>
      <c r="F19" s="219"/>
      <c r="G19" s="211"/>
      <c r="H19" s="219"/>
      <c r="I19" s="221"/>
      <c r="J19" s="222"/>
      <c r="K19" s="223"/>
    </row>
    <row r="20" spans="1:11">
      <c r="A20" s="213" t="s">
        <v>417</v>
      </c>
      <c r="B20" s="224" t="s">
        <v>418</v>
      </c>
      <c r="C20" s="214" t="s">
        <v>405</v>
      </c>
      <c r="D20" s="215">
        <v>297000</v>
      </c>
      <c r="E20" s="216">
        <v>1</v>
      </c>
      <c r="F20" s="215">
        <v>297000</v>
      </c>
      <c r="G20" s="208" t="s">
        <v>402</v>
      </c>
      <c r="H20" s="215">
        <v>11880</v>
      </c>
      <c r="I20" s="215">
        <v>213840</v>
      </c>
      <c r="J20" s="217" t="s">
        <v>405</v>
      </c>
      <c r="K20" s="217">
        <v>7</v>
      </c>
    </row>
    <row r="21" spans="1:11">
      <c r="A21" s="213" t="s">
        <v>419</v>
      </c>
      <c r="B21" s="224" t="s">
        <v>420</v>
      </c>
      <c r="C21" s="214" t="s">
        <v>405</v>
      </c>
      <c r="D21" s="215">
        <v>396000</v>
      </c>
      <c r="E21" s="216">
        <v>1</v>
      </c>
      <c r="F21" s="215">
        <v>396000</v>
      </c>
      <c r="G21" s="208" t="s">
        <v>402</v>
      </c>
      <c r="H21" s="215">
        <v>15840</v>
      </c>
      <c r="I21" s="215">
        <v>0</v>
      </c>
      <c r="J21" s="217" t="s">
        <v>405</v>
      </c>
      <c r="K21" s="217">
        <v>25</v>
      </c>
    </row>
    <row r="22" spans="1:11">
      <c r="A22" s="213" t="s">
        <v>421</v>
      </c>
      <c r="B22" s="224" t="s">
        <v>422</v>
      </c>
      <c r="C22" s="214" t="s">
        <v>405</v>
      </c>
      <c r="D22" s="215">
        <v>594000</v>
      </c>
      <c r="E22" s="216">
        <v>7.0000000000000007E-2</v>
      </c>
      <c r="F22" s="215">
        <v>39600</v>
      </c>
      <c r="G22" s="208" t="s">
        <v>423</v>
      </c>
      <c r="H22" s="215">
        <v>2640</v>
      </c>
      <c r="I22" s="215">
        <v>39600</v>
      </c>
      <c r="J22" s="217" t="s">
        <v>405</v>
      </c>
      <c r="K22" s="217">
        <v>0</v>
      </c>
    </row>
    <row r="23" spans="1:11">
      <c r="A23" s="213" t="s">
        <v>424</v>
      </c>
      <c r="B23" s="224" t="s">
        <v>425</v>
      </c>
      <c r="C23" s="214">
        <v>2010</v>
      </c>
      <c r="D23" s="215">
        <v>52800</v>
      </c>
      <c r="E23" s="216">
        <v>0.06</v>
      </c>
      <c r="F23" s="215">
        <v>3170</v>
      </c>
      <c r="G23" s="208" t="s">
        <v>426</v>
      </c>
      <c r="H23" s="215">
        <v>110</v>
      </c>
      <c r="I23" s="215">
        <v>880</v>
      </c>
      <c r="J23" s="217">
        <v>8</v>
      </c>
      <c r="K23" s="217">
        <v>0</v>
      </c>
    </row>
    <row r="24" spans="1:11">
      <c r="A24" s="213" t="s">
        <v>427</v>
      </c>
      <c r="B24" s="224" t="s">
        <v>428</v>
      </c>
      <c r="C24" s="214">
        <v>2010</v>
      </c>
      <c r="D24" s="215">
        <v>59400</v>
      </c>
      <c r="E24" s="216">
        <v>0.06</v>
      </c>
      <c r="F24" s="215">
        <v>3570</v>
      </c>
      <c r="G24" s="208" t="s">
        <v>429</v>
      </c>
      <c r="H24" s="215">
        <v>180</v>
      </c>
      <c r="I24" s="215">
        <v>1440</v>
      </c>
      <c r="J24" s="217">
        <v>8</v>
      </c>
      <c r="K24" s="217">
        <v>0</v>
      </c>
    </row>
    <row r="25" spans="1:11" ht="13.5" thickBot="1">
      <c r="A25" s="213" t="s">
        <v>430</v>
      </c>
      <c r="B25" s="224" t="s">
        <v>431</v>
      </c>
      <c r="C25" s="214" t="s">
        <v>405</v>
      </c>
      <c r="D25" s="215">
        <v>47520</v>
      </c>
      <c r="E25" s="216">
        <v>0.05</v>
      </c>
      <c r="F25" s="215">
        <v>2380</v>
      </c>
      <c r="G25" s="204" t="s">
        <v>432</v>
      </c>
      <c r="H25" s="215">
        <v>2380</v>
      </c>
      <c r="I25" s="215">
        <v>2380</v>
      </c>
      <c r="J25" s="217" t="s">
        <v>405</v>
      </c>
      <c r="K25" s="217">
        <v>0</v>
      </c>
    </row>
    <row r="26" spans="1:11" ht="13.5" thickBot="1">
      <c r="A26" s="209">
        <v>4.4000000000000004</v>
      </c>
      <c r="B26" s="210" t="s">
        <v>433</v>
      </c>
      <c r="C26" s="218"/>
      <c r="D26" s="219"/>
      <c r="E26" s="220"/>
      <c r="F26" s="219"/>
      <c r="G26" s="211"/>
      <c r="H26" s="219"/>
      <c r="I26" s="221"/>
      <c r="J26" s="222"/>
      <c r="K26" s="223"/>
    </row>
    <row r="27" spans="1:11">
      <c r="A27" s="213" t="s">
        <v>434</v>
      </c>
      <c r="B27" s="224" t="s">
        <v>435</v>
      </c>
      <c r="C27" s="214">
        <v>2007</v>
      </c>
      <c r="D27" s="215">
        <v>363000</v>
      </c>
      <c r="E27" s="216">
        <v>1</v>
      </c>
      <c r="F27" s="215">
        <v>363000</v>
      </c>
      <c r="G27" s="208" t="s">
        <v>406</v>
      </c>
      <c r="H27" s="215">
        <v>14520</v>
      </c>
      <c r="I27" s="215">
        <v>159720</v>
      </c>
      <c r="J27" s="217">
        <v>11</v>
      </c>
      <c r="K27" s="217">
        <v>10</v>
      </c>
    </row>
    <row r="28" spans="1:11">
      <c r="A28" s="213" t="s">
        <v>436</v>
      </c>
      <c r="B28" s="224" t="s">
        <v>437</v>
      </c>
      <c r="C28" s="214">
        <v>2008</v>
      </c>
      <c r="D28" s="215">
        <v>52800</v>
      </c>
      <c r="E28" s="216">
        <v>7.0000000000000007E-2</v>
      </c>
      <c r="F28" s="215">
        <v>3520</v>
      </c>
      <c r="G28" s="204" t="s">
        <v>432</v>
      </c>
      <c r="H28" s="215">
        <v>240</v>
      </c>
      <c r="I28" s="215">
        <v>2400</v>
      </c>
      <c r="J28" s="217">
        <v>10</v>
      </c>
      <c r="K28" s="217">
        <v>0</v>
      </c>
    </row>
    <row r="29" spans="1:11">
      <c r="A29" s="213" t="s">
        <v>438</v>
      </c>
      <c r="B29" s="224" t="s">
        <v>439</v>
      </c>
      <c r="C29" s="214">
        <v>1977</v>
      </c>
      <c r="D29" s="215">
        <v>528000</v>
      </c>
      <c r="E29" s="216">
        <v>0.25</v>
      </c>
      <c r="F29" s="215">
        <v>132000</v>
      </c>
      <c r="G29" s="208" t="s">
        <v>440</v>
      </c>
      <c r="H29" s="215">
        <v>2640</v>
      </c>
      <c r="I29" s="215">
        <v>108240</v>
      </c>
      <c r="J29" s="217">
        <v>41</v>
      </c>
      <c r="K29" s="217">
        <v>9</v>
      </c>
    </row>
    <row r="30" spans="1:11">
      <c r="A30" s="213" t="s">
        <v>441</v>
      </c>
      <c r="B30" s="224" t="s">
        <v>442</v>
      </c>
      <c r="C30" s="214">
        <v>1977</v>
      </c>
      <c r="D30" s="215">
        <v>100000</v>
      </c>
      <c r="E30" s="216">
        <v>1</v>
      </c>
      <c r="F30" s="215">
        <v>100000</v>
      </c>
      <c r="G30" s="208" t="s">
        <v>443</v>
      </c>
      <c r="H30" s="215">
        <v>2000</v>
      </c>
      <c r="I30" s="215">
        <v>82000</v>
      </c>
      <c r="J30" s="217">
        <v>41</v>
      </c>
      <c r="K30" s="217">
        <v>16</v>
      </c>
    </row>
    <row r="31" spans="1:11" ht="13.5" thickBot="1">
      <c r="A31" s="213" t="s">
        <v>444</v>
      </c>
      <c r="B31" s="224" t="s">
        <v>445</v>
      </c>
      <c r="C31" s="214">
        <v>1979</v>
      </c>
      <c r="D31" s="215">
        <v>100000</v>
      </c>
      <c r="E31" s="216">
        <v>1</v>
      </c>
      <c r="F31" s="215">
        <v>100000</v>
      </c>
      <c r="G31" s="208" t="s">
        <v>443</v>
      </c>
      <c r="H31" s="215">
        <v>2000</v>
      </c>
      <c r="I31" s="215">
        <v>78000</v>
      </c>
      <c r="J31" s="217">
        <v>39</v>
      </c>
      <c r="K31" s="217">
        <v>12</v>
      </c>
    </row>
    <row r="32" spans="1:11" ht="13.5" thickBot="1">
      <c r="A32" s="209">
        <v>4.5</v>
      </c>
      <c r="B32" s="210" t="s">
        <v>446</v>
      </c>
      <c r="C32" s="218"/>
      <c r="D32" s="219"/>
      <c r="E32" s="220"/>
      <c r="F32" s="219"/>
      <c r="G32" s="211"/>
      <c r="H32" s="219"/>
      <c r="I32" s="221"/>
      <c r="J32" s="222"/>
      <c r="K32" s="223"/>
    </row>
    <row r="33" spans="1:11">
      <c r="A33" s="213" t="s">
        <v>447</v>
      </c>
      <c r="B33" s="224" t="s">
        <v>448</v>
      </c>
      <c r="C33" s="214">
        <v>1977</v>
      </c>
      <c r="D33" s="215">
        <v>5400</v>
      </c>
      <c r="E33" s="216">
        <v>1</v>
      </c>
      <c r="F33" s="215">
        <v>5400</v>
      </c>
      <c r="G33" s="208" t="s">
        <v>443</v>
      </c>
      <c r="H33" s="215">
        <v>110</v>
      </c>
      <c r="I33" s="215">
        <v>4510</v>
      </c>
      <c r="J33" s="217">
        <v>41</v>
      </c>
      <c r="K33" s="217">
        <v>9</v>
      </c>
    </row>
    <row r="34" spans="1:11">
      <c r="A34" s="213" t="s">
        <v>449</v>
      </c>
      <c r="B34" s="224" t="s">
        <v>450</v>
      </c>
      <c r="C34" s="214">
        <v>1977</v>
      </c>
      <c r="D34" s="215">
        <v>59400</v>
      </c>
      <c r="E34" s="216">
        <v>1</v>
      </c>
      <c r="F34" s="215">
        <v>59400</v>
      </c>
      <c r="G34" s="208" t="s">
        <v>443</v>
      </c>
      <c r="H34" s="215">
        <v>1190</v>
      </c>
      <c r="I34" s="215">
        <v>48790</v>
      </c>
      <c r="J34" s="217">
        <v>41</v>
      </c>
      <c r="K34" s="217">
        <v>9</v>
      </c>
    </row>
    <row r="35" spans="1:11" ht="13.5" thickBot="1">
      <c r="A35" s="213" t="s">
        <v>451</v>
      </c>
      <c r="B35" s="224" t="s">
        <v>452</v>
      </c>
      <c r="C35" s="214" t="s">
        <v>405</v>
      </c>
      <c r="D35" s="215">
        <v>10000</v>
      </c>
      <c r="E35" s="216">
        <v>1</v>
      </c>
      <c r="F35" s="215">
        <v>10000</v>
      </c>
      <c r="G35" s="208" t="s">
        <v>443</v>
      </c>
      <c r="H35" s="215">
        <v>200</v>
      </c>
      <c r="I35" s="215">
        <v>8400</v>
      </c>
      <c r="J35" s="217" t="s">
        <v>405</v>
      </c>
      <c r="K35" s="217">
        <v>8</v>
      </c>
    </row>
    <row r="36" spans="1:11" ht="13.5" thickBot="1">
      <c r="A36" s="209">
        <v>4.8</v>
      </c>
      <c r="B36" s="210" t="s">
        <v>453</v>
      </c>
      <c r="C36" s="218"/>
      <c r="D36" s="219"/>
      <c r="E36" s="220"/>
      <c r="F36" s="219"/>
      <c r="G36" s="211"/>
      <c r="H36" s="219"/>
      <c r="I36" s="221"/>
      <c r="J36" s="222"/>
      <c r="K36" s="223"/>
    </row>
    <row r="37" spans="1:11">
      <c r="A37" s="213" t="s">
        <v>454</v>
      </c>
      <c r="B37" s="224" t="s">
        <v>455</v>
      </c>
      <c r="C37" s="214">
        <v>2011</v>
      </c>
      <c r="D37" s="215">
        <v>264960</v>
      </c>
      <c r="E37" s="216">
        <v>0.5</v>
      </c>
      <c r="F37" s="215">
        <v>132480</v>
      </c>
      <c r="G37" s="208" t="s">
        <v>456</v>
      </c>
      <c r="H37" s="215">
        <v>5300</v>
      </c>
      <c r="I37" s="215">
        <v>37100</v>
      </c>
      <c r="J37" s="217">
        <v>7</v>
      </c>
      <c r="K37" s="217">
        <v>7</v>
      </c>
    </row>
    <row r="38" spans="1:11">
      <c r="A38" s="213" t="s">
        <v>457</v>
      </c>
      <c r="B38" s="224" t="s">
        <v>458</v>
      </c>
      <c r="C38" s="214" t="s">
        <v>405</v>
      </c>
      <c r="D38" s="215">
        <v>127450</v>
      </c>
      <c r="E38" s="216">
        <v>0.2</v>
      </c>
      <c r="F38" s="215">
        <v>25490</v>
      </c>
      <c r="G38" s="208" t="s">
        <v>459</v>
      </c>
      <c r="H38" s="215">
        <v>510</v>
      </c>
      <c r="I38" s="215">
        <v>20910</v>
      </c>
      <c r="J38" s="217" t="s">
        <v>405</v>
      </c>
      <c r="K38" s="217">
        <v>9</v>
      </c>
    </row>
    <row r="39" spans="1:11">
      <c r="A39" s="213" t="s">
        <v>460</v>
      </c>
      <c r="B39" s="224" t="s">
        <v>461</v>
      </c>
      <c r="C39" s="214" t="s">
        <v>405</v>
      </c>
      <c r="D39" s="215">
        <v>40180</v>
      </c>
      <c r="E39" s="216">
        <v>1</v>
      </c>
      <c r="F39" s="215">
        <v>40180</v>
      </c>
      <c r="G39" s="208" t="s">
        <v>462</v>
      </c>
      <c r="H39" s="215">
        <v>1340</v>
      </c>
      <c r="I39" s="215">
        <v>29480</v>
      </c>
      <c r="J39" s="217" t="s">
        <v>405</v>
      </c>
      <c r="K39" s="217">
        <v>8</v>
      </c>
    </row>
    <row r="40" spans="1:11">
      <c r="A40" s="213" t="s">
        <v>463</v>
      </c>
      <c r="B40" s="224" t="s">
        <v>464</v>
      </c>
      <c r="C40" s="214">
        <v>2016</v>
      </c>
      <c r="D40" s="215">
        <v>7800</v>
      </c>
      <c r="E40" s="216">
        <v>1</v>
      </c>
      <c r="F40" s="215">
        <v>7800</v>
      </c>
      <c r="G40" s="208" t="s">
        <v>399</v>
      </c>
      <c r="H40" s="215">
        <v>230</v>
      </c>
      <c r="I40" s="215">
        <v>460</v>
      </c>
      <c r="J40" s="217">
        <v>2</v>
      </c>
      <c r="K40" s="217">
        <v>40</v>
      </c>
    </row>
    <row r="41" spans="1:11">
      <c r="A41" s="213" t="s">
        <v>465</v>
      </c>
      <c r="B41" s="224" t="s">
        <v>466</v>
      </c>
      <c r="C41" s="214" t="s">
        <v>405</v>
      </c>
      <c r="D41" s="215">
        <v>10000</v>
      </c>
      <c r="E41" s="216">
        <v>1</v>
      </c>
      <c r="F41" s="215">
        <v>10000</v>
      </c>
      <c r="G41" s="208" t="s">
        <v>467</v>
      </c>
      <c r="H41" s="215">
        <v>400</v>
      </c>
      <c r="I41" s="215">
        <v>6400</v>
      </c>
      <c r="J41" s="217" t="s">
        <v>405</v>
      </c>
      <c r="K41" s="217">
        <v>9</v>
      </c>
    </row>
    <row r="42" spans="1:11">
      <c r="A42" s="213" t="s">
        <v>468</v>
      </c>
      <c r="B42" s="224" t="s">
        <v>469</v>
      </c>
      <c r="C42" s="214">
        <v>2006</v>
      </c>
      <c r="D42" s="215">
        <v>10000</v>
      </c>
      <c r="E42" s="216">
        <v>1</v>
      </c>
      <c r="F42" s="215">
        <v>10000</v>
      </c>
      <c r="G42" s="208" t="s">
        <v>429</v>
      </c>
      <c r="H42" s="215">
        <v>500</v>
      </c>
      <c r="I42" s="215">
        <v>6000</v>
      </c>
      <c r="J42" s="217">
        <v>12</v>
      </c>
      <c r="K42" s="217">
        <v>8</v>
      </c>
    </row>
    <row r="43" spans="1:11" ht="13.5" thickBot="1">
      <c r="A43" s="213" t="s">
        <v>470</v>
      </c>
      <c r="B43" s="224" t="s">
        <v>471</v>
      </c>
      <c r="C43" s="214" t="s">
        <v>472</v>
      </c>
      <c r="D43" s="215">
        <v>13190</v>
      </c>
      <c r="E43" s="216">
        <v>1</v>
      </c>
      <c r="F43" s="215">
        <v>13190</v>
      </c>
      <c r="G43" s="208" t="s">
        <v>384</v>
      </c>
      <c r="H43" s="215">
        <v>880</v>
      </c>
      <c r="I43" s="215">
        <v>7040</v>
      </c>
      <c r="J43" s="217" t="s">
        <v>472</v>
      </c>
      <c r="K43" s="217">
        <v>7</v>
      </c>
    </row>
    <row r="44" spans="1:11" ht="13.5" thickBot="1">
      <c r="A44" s="209">
        <v>4.9000000000000004</v>
      </c>
      <c r="B44" s="210" t="s">
        <v>473</v>
      </c>
      <c r="C44" s="218"/>
      <c r="D44" s="219"/>
      <c r="E44" s="220"/>
      <c r="F44" s="219"/>
      <c r="G44" s="211"/>
      <c r="H44" s="219"/>
      <c r="I44" s="221"/>
      <c r="J44" s="222"/>
      <c r="K44" s="223"/>
    </row>
    <row r="45" spans="1:11" ht="13.5" thickBot="1">
      <c r="A45" s="213" t="s">
        <v>474</v>
      </c>
      <c r="B45" s="224" t="s">
        <v>475</v>
      </c>
      <c r="C45" s="214">
        <v>2018</v>
      </c>
      <c r="D45" s="215">
        <v>6000</v>
      </c>
      <c r="E45" s="216">
        <v>1</v>
      </c>
      <c r="F45" s="215">
        <v>6000</v>
      </c>
      <c r="G45" s="208" t="s">
        <v>476</v>
      </c>
      <c r="H45" s="215">
        <v>1200</v>
      </c>
      <c r="I45" s="215">
        <v>0</v>
      </c>
      <c r="J45" s="217">
        <v>0</v>
      </c>
      <c r="K45" s="217">
        <v>5</v>
      </c>
    </row>
    <row r="46" spans="1:11" ht="13.5" thickBot="1">
      <c r="A46" s="225">
        <v>4.0999999999999996</v>
      </c>
      <c r="B46" s="210" t="s">
        <v>477</v>
      </c>
      <c r="C46" s="218"/>
      <c r="D46" s="219"/>
      <c r="E46" s="220"/>
      <c r="F46" s="219"/>
      <c r="G46" s="211"/>
      <c r="H46" s="219"/>
      <c r="I46" s="221"/>
      <c r="J46" s="222"/>
      <c r="K46" s="223"/>
    </row>
    <row r="47" spans="1:11">
      <c r="A47" s="231" t="s">
        <v>478</v>
      </c>
      <c r="B47" s="232" t="s">
        <v>479</v>
      </c>
      <c r="C47" s="233" t="s">
        <v>405</v>
      </c>
      <c r="D47" s="234">
        <v>232580</v>
      </c>
      <c r="E47" s="235">
        <v>0.01</v>
      </c>
      <c r="F47" s="234">
        <v>2510</v>
      </c>
      <c r="G47" s="236" t="s">
        <v>480</v>
      </c>
      <c r="H47" s="234">
        <v>2510</v>
      </c>
      <c r="I47" s="234">
        <v>2510</v>
      </c>
      <c r="J47" s="237" t="s">
        <v>405</v>
      </c>
      <c r="K47" s="238">
        <v>0</v>
      </c>
    </row>
    <row r="48" spans="1:11">
      <c r="A48" s="213" t="s">
        <v>481</v>
      </c>
      <c r="B48" s="226" t="s">
        <v>482</v>
      </c>
      <c r="C48" s="214">
        <v>1977</v>
      </c>
      <c r="D48" s="215"/>
      <c r="E48" s="216"/>
      <c r="F48" s="215"/>
      <c r="G48" s="208" t="s">
        <v>483</v>
      </c>
      <c r="H48" s="215"/>
      <c r="I48" s="227"/>
      <c r="J48" s="217"/>
      <c r="K48" s="228"/>
    </row>
    <row r="49" spans="1:11">
      <c r="A49" s="213" t="s">
        <v>484</v>
      </c>
      <c r="B49" s="204" t="s">
        <v>485</v>
      </c>
      <c r="C49" s="214" t="s">
        <v>405</v>
      </c>
      <c r="D49" s="215"/>
      <c r="E49" s="216"/>
      <c r="F49" s="215"/>
      <c r="G49" s="208" t="s">
        <v>486</v>
      </c>
      <c r="H49" s="215"/>
      <c r="I49" s="227"/>
      <c r="J49" s="217"/>
      <c r="K49" s="228"/>
    </row>
    <row r="50" spans="1:11">
      <c r="A50" s="213" t="s">
        <v>487</v>
      </c>
      <c r="B50" s="204" t="s">
        <v>488</v>
      </c>
      <c r="C50" s="214" t="s">
        <v>405</v>
      </c>
      <c r="D50" s="215"/>
      <c r="E50" s="216"/>
      <c r="F50" s="215"/>
      <c r="G50" s="208" t="s">
        <v>476</v>
      </c>
      <c r="H50" s="215"/>
      <c r="I50" s="227"/>
      <c r="J50" s="217"/>
      <c r="K50" s="228"/>
    </row>
    <row r="51" spans="1:11">
      <c r="A51" s="213" t="s">
        <v>489</v>
      </c>
      <c r="B51" s="204" t="s">
        <v>490</v>
      </c>
      <c r="C51" s="214" t="s">
        <v>405</v>
      </c>
      <c r="D51" s="215"/>
      <c r="E51" s="216"/>
      <c r="F51" s="215"/>
      <c r="G51" s="208" t="s">
        <v>491</v>
      </c>
      <c r="H51" s="215"/>
      <c r="I51" s="227"/>
      <c r="J51" s="217"/>
      <c r="K51" s="228"/>
    </row>
    <row r="52" spans="1:11">
      <c r="A52" s="213" t="s">
        <v>492</v>
      </c>
      <c r="B52" s="204" t="s">
        <v>493</v>
      </c>
      <c r="C52" s="214" t="s">
        <v>405</v>
      </c>
      <c r="D52" s="215"/>
      <c r="E52" s="216"/>
      <c r="F52" s="215"/>
      <c r="G52" s="208" t="s">
        <v>402</v>
      </c>
      <c r="H52" s="215"/>
      <c r="I52" s="227"/>
      <c r="J52" s="217"/>
      <c r="K52" s="228"/>
    </row>
    <row r="53" spans="1:11">
      <c r="D53" s="227"/>
      <c r="F53" s="227"/>
      <c r="H53" s="227"/>
      <c r="I53" s="227"/>
    </row>
    <row r="54" spans="1:11">
      <c r="D54" s="227"/>
      <c r="F54" s="227"/>
      <c r="H54" s="227"/>
      <c r="I54" s="227"/>
    </row>
    <row r="55" spans="1:11">
      <c r="B55" s="229" t="s">
        <v>494</v>
      </c>
      <c r="C55" s="229"/>
      <c r="D55" s="230">
        <f>SUM(D6:D54)</f>
        <v>6273040</v>
      </c>
      <c r="E55" s="229"/>
      <c r="F55" s="230">
        <f>SUM(F6:F54)</f>
        <v>3938250</v>
      </c>
      <c r="G55" s="229"/>
      <c r="H55" s="230">
        <f>SUM(H6:H54)</f>
        <v>153410</v>
      </c>
      <c r="I55" s="230">
        <f>SUM(I5:I54)</f>
        <v>2363530</v>
      </c>
      <c r="J55" s="229"/>
      <c r="K55" s="229"/>
    </row>
  </sheetData>
  <mergeCells count="2">
    <mergeCell ref="A2:K2"/>
    <mergeCell ref="A1:K1"/>
  </mergeCells>
  <phoneticPr fontId="42" type="noConversion"/>
  <pageMargins left="0.51181102362204722" right="0.5118110236220472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showGridLines="0" workbookViewId="0">
      <selection activeCell="G13" sqref="G13"/>
    </sheetView>
  </sheetViews>
  <sheetFormatPr defaultColWidth="8.85546875" defaultRowHeight="15" customHeight="1"/>
  <cols>
    <col min="1" max="1" width="28.85546875" style="3" customWidth="1"/>
    <col min="2" max="2" width="50.7109375" style="3" customWidth="1"/>
    <col min="3" max="16384" width="8.85546875" style="3"/>
  </cols>
  <sheetData>
    <row r="1" spans="1:6" ht="13.7" customHeight="1">
      <c r="A1" s="88" t="s">
        <v>309</v>
      </c>
      <c r="B1" s="89"/>
      <c r="C1" s="90"/>
      <c r="D1" s="45"/>
      <c r="E1" s="45"/>
      <c r="F1" s="46"/>
    </row>
    <row r="2" spans="1:6" ht="13.7" customHeight="1">
      <c r="A2"/>
      <c r="B2"/>
      <c r="C2" s="91"/>
      <c r="D2" s="45"/>
      <c r="E2" s="45"/>
      <c r="F2" s="46"/>
    </row>
    <row r="3" spans="1:6" ht="13.7" customHeight="1">
      <c r="A3" s="92" t="s">
        <v>310</v>
      </c>
      <c r="B3"/>
      <c r="C3" s="91"/>
      <c r="D3" s="45"/>
      <c r="E3" s="45"/>
      <c r="F3" s="46"/>
    </row>
    <row r="4" spans="1:6" ht="13.7" customHeight="1">
      <c r="A4" s="93" t="s">
        <v>311</v>
      </c>
      <c r="B4" s="93" t="s">
        <v>312</v>
      </c>
      <c r="C4" s="94">
        <f>5*10*0.075*12</f>
        <v>45</v>
      </c>
      <c r="D4" s="45"/>
      <c r="E4" s="45"/>
      <c r="F4" s="46"/>
    </row>
    <row r="5" spans="1:6" ht="13.7" customHeight="1">
      <c r="A5" s="93" t="s">
        <v>313</v>
      </c>
      <c r="B5" s="95" t="s">
        <v>314</v>
      </c>
      <c r="C5" s="94">
        <v>225</v>
      </c>
      <c r="D5" s="45"/>
      <c r="E5" s="45"/>
      <c r="F5" s="46"/>
    </row>
    <row r="6" spans="1:6" ht="13.7" customHeight="1">
      <c r="A6" s="93" t="s">
        <v>315</v>
      </c>
      <c r="B6" s="96" t="s">
        <v>316</v>
      </c>
      <c r="C6" s="94">
        <f>7*12</f>
        <v>84</v>
      </c>
      <c r="D6" s="45"/>
      <c r="E6" s="45"/>
      <c r="F6" s="46"/>
    </row>
    <row r="7" spans="1:6" ht="13.7" customHeight="1">
      <c r="A7"/>
      <c r="B7" s="97" t="s">
        <v>317</v>
      </c>
      <c r="C7" s="98">
        <f>SUM(C4:C6)</f>
        <v>354</v>
      </c>
      <c r="D7" s="45"/>
      <c r="E7" s="45"/>
      <c r="F7" s="46"/>
    </row>
    <row r="8" spans="1:6" ht="13.7" customHeight="1">
      <c r="A8"/>
      <c r="B8"/>
      <c r="C8" s="91"/>
      <c r="D8" s="45"/>
      <c r="E8" s="45"/>
      <c r="F8" s="46"/>
    </row>
    <row r="9" spans="1:6" ht="13.7" customHeight="1">
      <c r="A9" s="88" t="s">
        <v>318</v>
      </c>
      <c r="B9" s="89"/>
      <c r="C9" s="90"/>
      <c r="D9" s="45"/>
      <c r="E9" s="45"/>
      <c r="F9" s="46"/>
    </row>
    <row r="10" spans="1:6" ht="13.7" customHeight="1">
      <c r="A10"/>
      <c r="B10"/>
      <c r="C10" s="91"/>
      <c r="D10" s="45"/>
      <c r="E10" s="45"/>
      <c r="F10" s="46"/>
    </row>
    <row r="11" spans="1:6" ht="13.7" customHeight="1">
      <c r="A11" s="92" t="s">
        <v>310</v>
      </c>
      <c r="B11"/>
      <c r="C11" s="91"/>
      <c r="D11" s="45"/>
      <c r="E11" s="45"/>
      <c r="F11" s="46"/>
    </row>
    <row r="12" spans="1:6" ht="13.7" customHeight="1">
      <c r="A12" s="93" t="s">
        <v>311</v>
      </c>
      <c r="B12" s="93" t="s">
        <v>312</v>
      </c>
      <c r="C12" s="94">
        <f>5*10*0.075*12</f>
        <v>45</v>
      </c>
      <c r="D12" s="45"/>
      <c r="E12" s="45"/>
      <c r="F12" s="46"/>
    </row>
    <row r="13" spans="1:6" ht="13.7" customHeight="1">
      <c r="A13" s="93" t="s">
        <v>313</v>
      </c>
      <c r="B13" s="95" t="s">
        <v>314</v>
      </c>
      <c r="C13" s="94">
        <v>225</v>
      </c>
      <c r="D13" s="45"/>
      <c r="E13" s="45"/>
      <c r="F13" s="46"/>
    </row>
    <row r="14" spans="1:6" ht="13.7" customHeight="1">
      <c r="A14" s="93" t="s">
        <v>315</v>
      </c>
      <c r="B14" s="96" t="s">
        <v>319</v>
      </c>
      <c r="C14" s="94">
        <f>8*12</f>
        <v>96</v>
      </c>
      <c r="D14" s="45"/>
      <c r="E14" s="45"/>
      <c r="F14" s="46"/>
    </row>
    <row r="15" spans="1:6" ht="13.7" customHeight="1">
      <c r="A15"/>
      <c r="B15" s="97" t="s">
        <v>317</v>
      </c>
      <c r="C15" s="98">
        <f>SUM(C12:C14)</f>
        <v>366</v>
      </c>
      <c r="D15" s="45"/>
      <c r="E15" s="45"/>
      <c r="F15" s="46"/>
    </row>
    <row r="16" spans="1:6" ht="13.7" customHeight="1">
      <c r="A16"/>
      <c r="B16"/>
      <c r="C16"/>
      <c r="D16" s="45"/>
      <c r="E16" s="45"/>
      <c r="F16" s="46"/>
    </row>
    <row r="17" spans="1:6" ht="13.7" customHeight="1">
      <c r="A17" s="88" t="s">
        <v>320</v>
      </c>
      <c r="B17" s="89"/>
      <c r="C17" s="90"/>
      <c r="D17" s="45"/>
      <c r="E17" s="45"/>
      <c r="F17" s="46"/>
    </row>
    <row r="18" spans="1:6" ht="13.7" customHeight="1">
      <c r="A18"/>
      <c r="B18"/>
      <c r="C18" s="91"/>
      <c r="D18" s="45"/>
      <c r="E18" s="45"/>
      <c r="F18" s="46"/>
    </row>
    <row r="19" spans="1:6" ht="13.7" customHeight="1">
      <c r="A19" s="92" t="s">
        <v>310</v>
      </c>
      <c r="B19"/>
      <c r="C19" s="91"/>
      <c r="D19" s="45"/>
      <c r="E19" s="45"/>
      <c r="F19" s="46"/>
    </row>
    <row r="20" spans="1:6" ht="13.7" customHeight="1">
      <c r="A20" s="93" t="s">
        <v>311</v>
      </c>
      <c r="B20" s="93" t="s">
        <v>312</v>
      </c>
      <c r="C20" s="94">
        <f>5*10*0.075*12</f>
        <v>45</v>
      </c>
      <c r="D20" s="45"/>
      <c r="E20" s="45"/>
      <c r="F20" s="46"/>
    </row>
    <row r="21" spans="1:6" ht="13.7" customHeight="1">
      <c r="A21" s="93" t="s">
        <v>313</v>
      </c>
      <c r="B21" s="95" t="s">
        <v>314</v>
      </c>
      <c r="C21" s="94">
        <v>225</v>
      </c>
      <c r="D21" s="45"/>
      <c r="E21" s="45"/>
      <c r="F21" s="46"/>
    </row>
    <row r="22" spans="1:6" ht="13.7" customHeight="1">
      <c r="A22" s="93" t="s">
        <v>315</v>
      </c>
      <c r="B22" s="96" t="s">
        <v>319</v>
      </c>
      <c r="C22" s="94">
        <f>8*12</f>
        <v>96</v>
      </c>
      <c r="D22" s="45"/>
      <c r="E22" s="45"/>
      <c r="F22" s="46"/>
    </row>
    <row r="23" spans="1:6" ht="13.7" customHeight="1">
      <c r="A23"/>
      <c r="B23" s="97" t="s">
        <v>317</v>
      </c>
      <c r="C23" s="98">
        <f>SUM(C20:C22)</f>
        <v>366</v>
      </c>
      <c r="D23" s="45"/>
      <c r="E23" s="45"/>
      <c r="F23" s="46"/>
    </row>
    <row r="24" spans="1:6" ht="13.7" customHeight="1">
      <c r="A24" s="47"/>
      <c r="B24" s="47"/>
      <c r="C24" s="44"/>
      <c r="D24" s="45"/>
      <c r="E24" s="45"/>
      <c r="F24" s="46"/>
    </row>
    <row r="25" spans="1:6" ht="13.7" customHeight="1">
      <c r="A25" s="47"/>
      <c r="B25" s="48"/>
      <c r="C25" s="44"/>
      <c r="D25" s="45"/>
      <c r="E25" s="45"/>
      <c r="F25" s="46"/>
    </row>
    <row r="26" spans="1:6" ht="13.7" customHeight="1">
      <c r="A26" s="47"/>
      <c r="B26" s="49"/>
      <c r="C26" s="44"/>
      <c r="D26" s="45"/>
      <c r="E26" s="45"/>
      <c r="F26" s="46"/>
    </row>
    <row r="27" spans="1:6" ht="13.7" customHeight="1">
      <c r="A27" s="45"/>
      <c r="B27" s="50"/>
      <c r="C27" s="51"/>
      <c r="D27" s="45"/>
      <c r="E27" s="45"/>
      <c r="F27" s="46"/>
    </row>
  </sheetData>
  <phoneticPr fontId="42" type="noConversion"/>
  <hyperlinks>
    <hyperlink ref="B5" r:id="rId1" xr:uid="{00000000-0004-0000-0400-000000000000}"/>
    <hyperlink ref="B13" r:id="rId2" xr:uid="{00000000-0004-0000-0400-000001000000}"/>
    <hyperlink ref="B21" r:id="rId3" xr:uid="{00000000-0004-0000-0400-000002000000}"/>
  </hyperlinks>
  <pageMargins left="0.7" right="0.7" top="0.75" bottom="0.75" header="0.3" footer="0.3"/>
  <pageSetup orientation="portrait" r:id="rId4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1"/>
  <sheetViews>
    <sheetView showGridLines="0" workbookViewId="0">
      <selection activeCell="I14" sqref="I14"/>
    </sheetView>
  </sheetViews>
  <sheetFormatPr defaultColWidth="16.28515625" defaultRowHeight="15" customHeight="1"/>
  <cols>
    <col min="1" max="1" width="40" style="276" customWidth="1"/>
    <col min="2" max="256" width="16.28515625" style="276"/>
    <col min="257" max="16384" width="16.28515625" style="277"/>
  </cols>
  <sheetData>
    <row r="1" spans="1:7" ht="15" customHeight="1">
      <c r="A1" s="524" t="s">
        <v>322</v>
      </c>
      <c r="B1" s="525"/>
      <c r="C1" s="525"/>
      <c r="D1" s="525"/>
      <c r="E1" s="525"/>
      <c r="F1" s="525"/>
      <c r="G1" s="526"/>
    </row>
    <row r="2" spans="1:7" ht="15" customHeight="1">
      <c r="A2" s="278" t="s">
        <v>323</v>
      </c>
      <c r="B2" s="279"/>
      <c r="C2" s="279"/>
      <c r="D2" s="279"/>
      <c r="E2" s="279"/>
      <c r="F2" s="280"/>
      <c r="G2" s="280"/>
    </row>
    <row r="3" spans="1:7" ht="15" customHeight="1">
      <c r="A3" s="278" t="s">
        <v>324</v>
      </c>
      <c r="B3" s="281">
        <v>2019</v>
      </c>
      <c r="C3" s="278" t="s">
        <v>325</v>
      </c>
      <c r="D3" s="278" t="s">
        <v>326</v>
      </c>
      <c r="E3" s="278" t="s">
        <v>327</v>
      </c>
      <c r="F3" s="280"/>
      <c r="G3" s="280"/>
    </row>
    <row r="4" spans="1:7" ht="15" customHeight="1">
      <c r="A4" s="282" t="s">
        <v>328</v>
      </c>
      <c r="B4" s="280"/>
      <c r="C4" s="280"/>
      <c r="D4" s="280"/>
      <c r="E4" s="280"/>
      <c r="F4" s="280"/>
      <c r="G4" s="280"/>
    </row>
    <row r="5" spans="1:7" ht="15" customHeight="1">
      <c r="A5" s="283" t="s">
        <v>536</v>
      </c>
      <c r="B5" s="284">
        <v>864</v>
      </c>
      <c r="C5" s="285">
        <v>0</v>
      </c>
      <c r="D5" s="280"/>
      <c r="E5" s="280"/>
      <c r="F5" s="280"/>
      <c r="G5" s="280"/>
    </row>
    <row r="6" spans="1:7" ht="15" customHeight="1">
      <c r="A6" s="286" t="s">
        <v>537</v>
      </c>
      <c r="B6" s="284">
        <v>4644</v>
      </c>
      <c r="C6" s="285">
        <f>4644-B6</f>
        <v>0</v>
      </c>
      <c r="D6" s="280"/>
      <c r="E6" s="280"/>
      <c r="F6" s="280"/>
      <c r="G6" s="280"/>
    </row>
    <row r="7" spans="1:7" ht="15" customHeight="1">
      <c r="A7" s="283" t="s">
        <v>538</v>
      </c>
      <c r="B7" s="287">
        <v>4752</v>
      </c>
      <c r="C7" s="285">
        <v>0</v>
      </c>
      <c r="D7" s="280"/>
      <c r="E7" s="280"/>
      <c r="F7" s="280"/>
      <c r="G7" s="280"/>
    </row>
    <row r="8" spans="1:7" ht="15" customHeight="1">
      <c r="A8" s="286" t="s">
        <v>528</v>
      </c>
      <c r="B8" s="287">
        <v>13932</v>
      </c>
      <c r="C8" s="285">
        <v>0</v>
      </c>
      <c r="D8" s="280"/>
      <c r="E8" s="280"/>
      <c r="F8" s="280"/>
      <c r="G8" s="280"/>
    </row>
    <row r="9" spans="1:7" ht="15" customHeight="1">
      <c r="A9" s="283" t="s">
        <v>535</v>
      </c>
      <c r="B9" s="287">
        <v>4968</v>
      </c>
      <c r="C9" s="285">
        <f>4968-B9</f>
        <v>0</v>
      </c>
      <c r="D9" s="280"/>
      <c r="E9" s="280"/>
      <c r="F9" s="280"/>
      <c r="G9" s="280"/>
    </row>
    <row r="10" spans="1:7" ht="15" customHeight="1">
      <c r="A10" s="286" t="s">
        <v>539</v>
      </c>
      <c r="B10" s="287">
        <v>9504</v>
      </c>
      <c r="C10" s="285">
        <v>0</v>
      </c>
      <c r="D10" s="280"/>
      <c r="E10" s="280"/>
      <c r="F10" s="280"/>
      <c r="G10" s="280"/>
    </row>
    <row r="11" spans="1:7" ht="15" customHeight="1">
      <c r="A11" s="283" t="s">
        <v>540</v>
      </c>
      <c r="B11" s="284">
        <v>4226.04</v>
      </c>
      <c r="C11" s="285">
        <f>4664-B11</f>
        <v>437.96000000000004</v>
      </c>
      <c r="D11" s="280"/>
      <c r="E11" s="280"/>
      <c r="F11" s="280"/>
      <c r="G11" s="280"/>
    </row>
    <row r="12" spans="1:7" ht="15" customHeight="1">
      <c r="A12" s="286" t="s">
        <v>541</v>
      </c>
      <c r="B12" s="280"/>
      <c r="C12" s="288">
        <v>40000</v>
      </c>
      <c r="D12" s="280"/>
      <c r="E12" s="280"/>
      <c r="F12" s="280"/>
      <c r="G12" s="280"/>
    </row>
    <row r="13" spans="1:7" ht="15" customHeight="1">
      <c r="A13" s="286" t="s">
        <v>542</v>
      </c>
      <c r="B13" s="280"/>
      <c r="C13" s="285">
        <v>5000</v>
      </c>
      <c r="D13" s="280"/>
      <c r="E13" s="280"/>
      <c r="F13" s="280"/>
      <c r="G13" s="280"/>
    </row>
    <row r="14" spans="1:7" ht="15" customHeight="1">
      <c r="A14" s="286" t="s">
        <v>543</v>
      </c>
      <c r="B14" s="280"/>
      <c r="C14" s="288">
        <v>20000</v>
      </c>
      <c r="D14" s="280"/>
      <c r="E14" s="280"/>
      <c r="F14" s="280"/>
      <c r="G14" s="280"/>
    </row>
    <row r="15" spans="1:7" ht="15" customHeight="1">
      <c r="A15" s="286" t="s">
        <v>544</v>
      </c>
      <c r="B15" s="280"/>
      <c r="C15" s="288">
        <v>50000</v>
      </c>
      <c r="D15" s="280"/>
      <c r="E15" s="280"/>
      <c r="F15" s="280"/>
      <c r="G15" s="280"/>
    </row>
    <row r="16" spans="1:7" ht="15" customHeight="1">
      <c r="A16" s="286" t="s">
        <v>545</v>
      </c>
      <c r="B16" s="280"/>
      <c r="C16" s="288">
        <v>11000</v>
      </c>
      <c r="D16" s="280"/>
      <c r="E16" s="280"/>
      <c r="F16" s="280"/>
      <c r="G16" s="280"/>
    </row>
    <row r="17" spans="1:7" ht="15" customHeight="1">
      <c r="A17" s="286" t="s">
        <v>546</v>
      </c>
      <c r="B17" s="280"/>
      <c r="C17" s="288">
        <v>12000</v>
      </c>
      <c r="D17" s="280"/>
      <c r="E17" s="280"/>
      <c r="F17" s="280"/>
      <c r="G17" s="280"/>
    </row>
    <row r="18" spans="1:7" ht="15" customHeight="1">
      <c r="A18" s="286" t="s">
        <v>547</v>
      </c>
      <c r="B18" s="280"/>
      <c r="C18" s="288">
        <v>10000</v>
      </c>
      <c r="D18" s="280"/>
      <c r="E18" s="280"/>
      <c r="F18" s="280"/>
      <c r="G18" s="280"/>
    </row>
    <row r="19" spans="1:7" ht="15" customHeight="1">
      <c r="A19" s="286" t="s">
        <v>548</v>
      </c>
      <c r="B19" s="284">
        <f>SUM(B5:B18)*0.05</f>
        <v>2144.502</v>
      </c>
      <c r="C19" s="285">
        <f>SUM(C5:C18)*0.05</f>
        <v>7421.8980000000001</v>
      </c>
      <c r="D19" s="280"/>
      <c r="E19" s="280"/>
      <c r="F19" s="280"/>
      <c r="G19" s="280"/>
    </row>
    <row r="20" spans="1:7" ht="15" customHeight="1">
      <c r="A20" s="289"/>
      <c r="B20" s="290">
        <f>SUM(B5:B19)</f>
        <v>45034.542000000001</v>
      </c>
      <c r="C20" s="291">
        <f>SUM(C12:C19)</f>
        <v>155421.89799999999</v>
      </c>
      <c r="D20" s="280"/>
      <c r="E20" s="280"/>
      <c r="F20" s="280"/>
      <c r="G20" s="280"/>
    </row>
    <row r="21" spans="1:7" ht="15" customHeight="1">
      <c r="A21" s="289"/>
      <c r="B21" s="280"/>
      <c r="C21" s="280"/>
      <c r="D21" s="280"/>
      <c r="E21" s="280"/>
      <c r="F21" s="280"/>
      <c r="G21" s="280"/>
    </row>
    <row r="22" spans="1:7" ht="15" customHeight="1">
      <c r="A22" s="282" t="s">
        <v>329</v>
      </c>
      <c r="B22" s="280"/>
      <c r="C22" s="280"/>
      <c r="D22" s="280"/>
      <c r="E22" s="280"/>
      <c r="F22" s="280"/>
      <c r="G22" s="280"/>
    </row>
    <row r="23" spans="1:7" ht="15" customHeight="1">
      <c r="A23" s="292" t="s">
        <v>549</v>
      </c>
      <c r="B23" s="280"/>
      <c r="C23" s="285">
        <v>5000</v>
      </c>
      <c r="D23" s="292" t="s">
        <v>330</v>
      </c>
      <c r="E23" s="292" t="s">
        <v>330</v>
      </c>
      <c r="F23" s="280"/>
      <c r="G23" s="280"/>
    </row>
    <row r="24" spans="1:7" ht="15" customHeight="1">
      <c r="A24" s="292" t="s">
        <v>550</v>
      </c>
      <c r="B24" s="280"/>
      <c r="C24" s="285">
        <v>500</v>
      </c>
      <c r="D24" s="292" t="s">
        <v>330</v>
      </c>
      <c r="E24" s="292" t="s">
        <v>330</v>
      </c>
      <c r="F24" s="280"/>
      <c r="G24" s="280"/>
    </row>
    <row r="25" spans="1:7" ht="15" customHeight="1">
      <c r="A25" s="292" t="s">
        <v>551</v>
      </c>
      <c r="B25" s="280"/>
      <c r="C25" s="285">
        <v>5000</v>
      </c>
      <c r="D25" s="292" t="s">
        <v>330</v>
      </c>
      <c r="E25" s="292" t="s">
        <v>330</v>
      </c>
      <c r="F25" s="280"/>
      <c r="G25" s="280"/>
    </row>
    <row r="26" spans="1:7" ht="15" customHeight="1">
      <c r="A26" s="292" t="s">
        <v>552</v>
      </c>
      <c r="B26" s="280"/>
      <c r="C26" s="285">
        <v>1800</v>
      </c>
      <c r="D26" s="280"/>
      <c r="E26" s="280"/>
      <c r="F26" s="280"/>
      <c r="G26" s="280"/>
    </row>
    <row r="27" spans="1:7" ht="15" customHeight="1">
      <c r="A27" s="292" t="s">
        <v>553</v>
      </c>
      <c r="B27" s="280"/>
      <c r="C27" s="285">
        <v>3000</v>
      </c>
      <c r="D27" s="280"/>
      <c r="E27" s="280"/>
      <c r="F27" s="280"/>
      <c r="G27" s="280"/>
    </row>
    <row r="28" spans="1:7" ht="15" customHeight="1">
      <c r="A28" s="280"/>
      <c r="B28" s="279"/>
      <c r="C28" s="281">
        <f>SUM(C23:C27)</f>
        <v>15300</v>
      </c>
      <c r="D28" s="281">
        <v>30000</v>
      </c>
      <c r="E28" s="281">
        <v>30000</v>
      </c>
      <c r="F28" s="280"/>
      <c r="G28" s="280"/>
    </row>
    <row r="29" spans="1:7" ht="15" customHeight="1">
      <c r="A29" s="280"/>
      <c r="B29" s="279"/>
      <c r="C29" s="279"/>
      <c r="D29" s="280"/>
      <c r="E29" s="280"/>
      <c r="F29" s="280"/>
      <c r="G29" s="280"/>
    </row>
    <row r="30" spans="1:7" ht="15" customHeight="1">
      <c r="A30" s="280"/>
      <c r="B30" s="279"/>
      <c r="C30" s="279"/>
      <c r="D30" s="280"/>
      <c r="E30" s="280"/>
      <c r="F30" s="280"/>
      <c r="G30" s="280"/>
    </row>
    <row r="31" spans="1:7" ht="15" customHeight="1">
      <c r="A31" s="280"/>
      <c r="B31" s="280"/>
      <c r="C31" s="280"/>
      <c r="D31" s="280"/>
      <c r="E31" s="280"/>
      <c r="F31" s="280"/>
      <c r="G31" s="280"/>
    </row>
    <row r="32" spans="1:7" ht="15" customHeight="1">
      <c r="A32" s="280"/>
      <c r="B32" s="280"/>
      <c r="C32" s="280"/>
      <c r="D32" s="280"/>
      <c r="E32" s="280"/>
      <c r="F32" s="280"/>
      <c r="G32" s="280"/>
    </row>
    <row r="33" spans="1:7" ht="15" customHeight="1">
      <c r="A33" s="280"/>
      <c r="B33" s="280"/>
      <c r="C33" s="280"/>
      <c r="D33" s="280"/>
      <c r="E33" s="280"/>
      <c r="F33" s="280"/>
      <c r="G33" s="280"/>
    </row>
    <row r="34" spans="1:7" ht="15" customHeight="1">
      <c r="A34" s="280"/>
      <c r="B34" s="280"/>
      <c r="C34" s="280"/>
      <c r="D34" s="280"/>
      <c r="E34" s="280"/>
      <c r="F34" s="280"/>
      <c r="G34" s="280"/>
    </row>
    <row r="35" spans="1:7" ht="15" customHeight="1">
      <c r="A35" s="280"/>
      <c r="B35" s="280"/>
      <c r="C35" s="280"/>
      <c r="D35" s="280"/>
      <c r="E35" s="280"/>
      <c r="F35" s="280"/>
      <c r="G35" s="280"/>
    </row>
    <row r="36" spans="1:7" ht="15" customHeight="1">
      <c r="A36" s="280"/>
      <c r="B36" s="280"/>
      <c r="C36" s="280"/>
      <c r="D36" s="280"/>
      <c r="E36" s="280"/>
      <c r="F36" s="280"/>
      <c r="G36" s="280"/>
    </row>
    <row r="37" spans="1:7" ht="15" customHeight="1">
      <c r="A37" s="280"/>
      <c r="B37" s="280"/>
      <c r="C37" s="280"/>
      <c r="D37" s="280"/>
      <c r="E37" s="280"/>
      <c r="F37" s="280"/>
      <c r="G37" s="280"/>
    </row>
    <row r="38" spans="1:7" ht="15" customHeight="1">
      <c r="A38" s="280"/>
      <c r="B38" s="280"/>
      <c r="C38" s="280"/>
      <c r="D38" s="280"/>
      <c r="E38" s="280"/>
      <c r="F38" s="280"/>
      <c r="G38" s="280"/>
    </row>
    <row r="39" spans="1:7" ht="15" customHeight="1">
      <c r="A39" s="280"/>
      <c r="B39" s="280"/>
      <c r="C39" s="280"/>
      <c r="D39" s="280"/>
      <c r="E39" s="280"/>
      <c r="F39" s="280"/>
      <c r="G39" s="280"/>
    </row>
    <row r="40" spans="1:7" ht="15" customHeight="1">
      <c r="A40" s="280"/>
      <c r="B40" s="280"/>
      <c r="C40" s="280"/>
      <c r="D40" s="280"/>
      <c r="E40" s="280"/>
      <c r="F40" s="280"/>
      <c r="G40" s="280"/>
    </row>
    <row r="41" spans="1:7" ht="15" customHeight="1">
      <c r="A41" s="280"/>
      <c r="B41" s="280"/>
      <c r="C41" s="280"/>
      <c r="D41" s="280"/>
      <c r="E41" s="280"/>
      <c r="F41" s="280"/>
      <c r="G41" s="280"/>
    </row>
  </sheetData>
  <mergeCells count="1">
    <mergeCell ref="A1:G1"/>
  </mergeCells>
  <phoneticPr fontId="42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2"/>
  <sheetViews>
    <sheetView showGridLines="0" workbookViewId="0">
      <selection activeCell="G6" sqref="G6"/>
    </sheetView>
  </sheetViews>
  <sheetFormatPr defaultColWidth="8.85546875" defaultRowHeight="15" customHeight="1"/>
  <cols>
    <col min="1" max="1" width="18" style="3" customWidth="1"/>
    <col min="2" max="2" width="26" style="3" customWidth="1"/>
    <col min="3" max="3" width="33.140625" style="3" customWidth="1"/>
    <col min="4" max="16384" width="8.85546875" style="3"/>
  </cols>
  <sheetData>
    <row r="1" spans="1:5" ht="32.25" customHeight="1" thickBot="1">
      <c r="A1" s="535" t="s">
        <v>522</v>
      </c>
      <c r="B1" s="535"/>
      <c r="C1" s="535"/>
      <c r="D1" s="535"/>
    </row>
    <row r="2" spans="1:5" ht="42.75" customHeight="1" thickBot="1">
      <c r="A2" s="73" t="s">
        <v>257</v>
      </c>
      <c r="B2" s="74" t="s">
        <v>258</v>
      </c>
      <c r="C2" s="75" t="s">
        <v>259</v>
      </c>
      <c r="D2" s="74" t="s">
        <v>260</v>
      </c>
      <c r="E2" s="52"/>
    </row>
    <row r="3" spans="1:5" ht="42.75" customHeight="1" thickBot="1">
      <c r="A3" s="76" t="s">
        <v>261</v>
      </c>
      <c r="B3" s="77" t="s">
        <v>262</v>
      </c>
      <c r="C3" s="78" t="s">
        <v>263</v>
      </c>
      <c r="D3" s="79">
        <v>125</v>
      </c>
      <c r="E3" s="52"/>
    </row>
    <row r="4" spans="1:5" ht="15.75" customHeight="1">
      <c r="A4" s="529" t="s">
        <v>264</v>
      </c>
      <c r="B4" s="529" t="s">
        <v>265</v>
      </c>
      <c r="C4" s="80" t="s">
        <v>266</v>
      </c>
      <c r="D4" s="532">
        <v>200</v>
      </c>
      <c r="E4" s="52"/>
    </row>
    <row r="5" spans="1:5" ht="16.5" customHeight="1" thickBot="1">
      <c r="A5" s="530"/>
      <c r="B5" s="530"/>
      <c r="C5" s="81" t="s">
        <v>267</v>
      </c>
      <c r="D5" s="533"/>
      <c r="E5" s="52"/>
    </row>
    <row r="6" spans="1:5" ht="34.5" customHeight="1">
      <c r="A6" s="529" t="s">
        <v>268</v>
      </c>
      <c r="B6" s="529" t="s">
        <v>269</v>
      </c>
      <c r="C6" s="80" t="s">
        <v>270</v>
      </c>
      <c r="D6" s="532">
        <v>200</v>
      </c>
      <c r="E6" s="52"/>
    </row>
    <row r="7" spans="1:5" ht="35.25" customHeight="1" thickBot="1">
      <c r="A7" s="530"/>
      <c r="B7" s="530"/>
      <c r="C7" s="82" t="s">
        <v>271</v>
      </c>
      <c r="D7" s="533"/>
      <c r="E7" s="52"/>
    </row>
    <row r="8" spans="1:5" ht="15.75" customHeight="1">
      <c r="A8" s="529" t="s">
        <v>272</v>
      </c>
      <c r="B8" s="529" t="s">
        <v>273</v>
      </c>
      <c r="C8" s="80" t="s">
        <v>274</v>
      </c>
      <c r="D8" s="532">
        <v>650</v>
      </c>
      <c r="E8" s="52"/>
    </row>
    <row r="9" spans="1:5" ht="16.5" customHeight="1">
      <c r="A9" s="531"/>
      <c r="B9" s="531"/>
      <c r="C9" s="83" t="s">
        <v>275</v>
      </c>
      <c r="D9" s="534"/>
      <c r="E9" s="52"/>
    </row>
    <row r="10" spans="1:5" ht="15.75" customHeight="1" thickBot="1">
      <c r="A10" s="530"/>
      <c r="B10" s="530"/>
      <c r="C10" s="82"/>
      <c r="D10" s="533"/>
      <c r="E10" s="52"/>
    </row>
    <row r="11" spans="1:5" ht="15.75" customHeight="1" thickBot="1">
      <c r="A11" s="76" t="s">
        <v>276</v>
      </c>
      <c r="B11" s="77"/>
      <c r="C11" s="81"/>
      <c r="D11" s="77"/>
      <c r="E11" s="52"/>
    </row>
    <row r="12" spans="1:5" ht="16.5" customHeight="1">
      <c r="A12" s="529" t="s">
        <v>277</v>
      </c>
      <c r="B12" s="529" t="s">
        <v>278</v>
      </c>
      <c r="C12" s="80" t="s">
        <v>279</v>
      </c>
      <c r="D12" s="532">
        <v>150</v>
      </c>
      <c r="E12" s="52"/>
    </row>
    <row r="13" spans="1:5" ht="15.75" customHeight="1" thickBot="1">
      <c r="A13" s="530"/>
      <c r="B13" s="530"/>
      <c r="C13" s="81" t="s">
        <v>280</v>
      </c>
      <c r="D13" s="533"/>
      <c r="E13" s="52"/>
    </row>
    <row r="14" spans="1:5" ht="32.25" customHeight="1">
      <c r="A14" s="529" t="s">
        <v>281</v>
      </c>
      <c r="B14" s="529" t="s">
        <v>282</v>
      </c>
      <c r="C14" s="80" t="s">
        <v>283</v>
      </c>
      <c r="D14" s="532">
        <v>200</v>
      </c>
      <c r="E14" s="52"/>
    </row>
    <row r="15" spans="1:5" ht="15.75" customHeight="1" thickBot="1">
      <c r="A15" s="530"/>
      <c r="B15" s="530"/>
      <c r="C15" s="82" t="s">
        <v>284</v>
      </c>
      <c r="D15" s="533"/>
      <c r="E15" s="52"/>
    </row>
    <row r="16" spans="1:5" ht="16.5" customHeight="1">
      <c r="A16" s="529" t="s">
        <v>285</v>
      </c>
      <c r="B16" s="529" t="s">
        <v>286</v>
      </c>
      <c r="C16" s="80" t="s">
        <v>287</v>
      </c>
      <c r="D16" s="532">
        <v>500</v>
      </c>
      <c r="E16" s="52"/>
    </row>
    <row r="17" spans="1:5" ht="15.75" customHeight="1" thickBot="1">
      <c r="A17" s="530"/>
      <c r="B17" s="530"/>
      <c r="C17" s="82" t="s">
        <v>288</v>
      </c>
      <c r="D17" s="533"/>
      <c r="E17" s="52"/>
    </row>
    <row r="18" spans="1:5" ht="16.5" customHeight="1" thickBot="1">
      <c r="A18" s="76" t="s">
        <v>289</v>
      </c>
      <c r="B18" s="77"/>
      <c r="C18" s="78"/>
      <c r="D18" s="77"/>
      <c r="E18" s="52"/>
    </row>
    <row r="19" spans="1:5" ht="15.75" customHeight="1">
      <c r="A19" s="529" t="s">
        <v>290</v>
      </c>
      <c r="B19" s="529" t="s">
        <v>291</v>
      </c>
      <c r="C19" s="80" t="s">
        <v>292</v>
      </c>
      <c r="D19" s="532">
        <v>100</v>
      </c>
      <c r="E19" s="52"/>
    </row>
    <row r="20" spans="1:5" ht="32.25" customHeight="1" thickBot="1">
      <c r="A20" s="530"/>
      <c r="B20" s="530"/>
      <c r="C20" s="81" t="s">
        <v>293</v>
      </c>
      <c r="D20" s="533"/>
      <c r="E20" s="52"/>
    </row>
    <row r="21" spans="1:5" ht="15.75" customHeight="1">
      <c r="A21" s="529" t="s">
        <v>294</v>
      </c>
      <c r="B21" s="529" t="s">
        <v>262</v>
      </c>
      <c r="C21" s="80" t="s">
        <v>295</v>
      </c>
      <c r="D21" s="532">
        <v>125</v>
      </c>
      <c r="E21" s="52"/>
    </row>
    <row r="22" spans="1:5" ht="16.5" customHeight="1" thickBot="1">
      <c r="A22" s="530"/>
      <c r="B22" s="530"/>
      <c r="C22" s="81" t="s">
        <v>296</v>
      </c>
      <c r="D22" s="533"/>
      <c r="E22" s="52"/>
    </row>
    <row r="23" spans="1:5" ht="30.75" customHeight="1">
      <c r="A23" s="527" t="s">
        <v>297</v>
      </c>
      <c r="B23" s="529" t="s">
        <v>298</v>
      </c>
      <c r="C23" s="80" t="s">
        <v>299</v>
      </c>
      <c r="D23" s="532">
        <v>2500</v>
      </c>
      <c r="E23" s="52"/>
    </row>
    <row r="24" spans="1:5" ht="27" customHeight="1" thickBot="1">
      <c r="A24" s="528"/>
      <c r="B24" s="530"/>
      <c r="C24" s="82" t="s">
        <v>271</v>
      </c>
      <c r="D24" s="533"/>
      <c r="E24" s="52"/>
    </row>
    <row r="25" spans="1:5" ht="15.75" customHeight="1">
      <c r="A25" s="527" t="s">
        <v>300</v>
      </c>
      <c r="B25" s="529" t="s">
        <v>301</v>
      </c>
      <c r="C25" s="80" t="s">
        <v>302</v>
      </c>
      <c r="D25" s="532">
        <v>240</v>
      </c>
      <c r="E25" s="52"/>
    </row>
    <row r="26" spans="1:5" ht="33.75" customHeight="1">
      <c r="A26" s="542"/>
      <c r="B26" s="531"/>
      <c r="C26" s="83" t="s">
        <v>303</v>
      </c>
      <c r="D26" s="534"/>
      <c r="E26" s="52"/>
    </row>
    <row r="27" spans="1:5" ht="51" customHeight="1" thickBot="1">
      <c r="A27" s="528"/>
      <c r="B27" s="530"/>
      <c r="C27" s="82"/>
      <c r="D27" s="533"/>
      <c r="E27" s="52"/>
    </row>
    <row r="28" spans="1:5" ht="28.5" customHeight="1">
      <c r="A28" s="527" t="s">
        <v>300</v>
      </c>
      <c r="B28" s="529"/>
      <c r="C28" s="80" t="s">
        <v>304</v>
      </c>
      <c r="D28" s="532">
        <v>150</v>
      </c>
      <c r="E28" s="52"/>
    </row>
    <row r="29" spans="1:5" ht="66" customHeight="1" thickBot="1">
      <c r="A29" s="528"/>
      <c r="B29" s="530"/>
      <c r="C29" s="82" t="s">
        <v>305</v>
      </c>
      <c r="D29" s="533"/>
      <c r="E29" s="52"/>
    </row>
    <row r="30" spans="1:5" ht="19.5" customHeight="1" thickBot="1">
      <c r="A30" s="143" t="s">
        <v>347</v>
      </c>
      <c r="B30" s="141"/>
      <c r="C30" s="169"/>
      <c r="D30" s="139">
        <v>100</v>
      </c>
      <c r="E30" s="52"/>
    </row>
    <row r="31" spans="1:5" ht="15.75" customHeight="1">
      <c r="A31" s="536"/>
      <c r="B31" s="538" t="s">
        <v>306</v>
      </c>
      <c r="C31" s="536"/>
      <c r="D31" s="540">
        <v>5240</v>
      </c>
      <c r="E31" s="52"/>
    </row>
    <row r="32" spans="1:5" ht="16.5" customHeight="1" thickBot="1">
      <c r="A32" s="537"/>
      <c r="B32" s="539"/>
      <c r="C32" s="537"/>
      <c r="D32" s="541"/>
      <c r="E32" s="52"/>
    </row>
    <row r="33" spans="1:5" ht="15.75" customHeight="1" thickBot="1">
      <c r="A33" s="84"/>
      <c r="B33" s="85" t="s">
        <v>307</v>
      </c>
      <c r="C33" s="86"/>
      <c r="D33" s="140">
        <v>5240</v>
      </c>
      <c r="E33" s="52"/>
    </row>
    <row r="34" spans="1:5" ht="32.25" customHeight="1">
      <c r="A34" s="164"/>
      <c r="B34" s="165" t="s">
        <v>308</v>
      </c>
      <c r="C34" s="166"/>
      <c r="D34" s="167">
        <v>5240</v>
      </c>
      <c r="E34" s="52"/>
    </row>
    <row r="35" spans="1:5" ht="15.75" customHeight="1">
      <c r="A35" s="142"/>
      <c r="B35" s="53"/>
      <c r="C35" s="54"/>
      <c r="D35" s="168"/>
      <c r="E35" s="52"/>
    </row>
    <row r="36" spans="1:5" ht="16.5" customHeight="1">
      <c r="A36" s="142"/>
      <c r="B36" s="142"/>
      <c r="C36" s="142"/>
      <c r="D36" s="52"/>
      <c r="E36" s="52"/>
    </row>
    <row r="37" spans="1:5" ht="15" customHeight="1">
      <c r="A37" s="55"/>
      <c r="B37" s="55"/>
      <c r="C37" s="55"/>
      <c r="D37" s="55"/>
      <c r="E37" s="55"/>
    </row>
    <row r="38" spans="1:5" ht="15" customHeight="1">
      <c r="A38" s="55"/>
      <c r="B38" s="55"/>
      <c r="C38" s="55"/>
      <c r="D38" s="55"/>
      <c r="E38" s="55"/>
    </row>
    <row r="39" spans="1:5" ht="15" customHeight="1">
      <c r="A39" s="55"/>
      <c r="B39" s="55"/>
      <c r="C39" s="55"/>
      <c r="D39" s="55"/>
      <c r="E39" s="55"/>
    </row>
    <row r="40" spans="1:5" ht="15" customHeight="1">
      <c r="A40" s="55"/>
      <c r="B40" s="55"/>
      <c r="C40" s="55"/>
      <c r="D40" s="55"/>
      <c r="E40" s="55"/>
    </row>
    <row r="41" spans="1:5" ht="15" customHeight="1">
      <c r="A41" s="55"/>
      <c r="B41" s="55"/>
      <c r="C41" s="55"/>
      <c r="D41" s="55"/>
      <c r="E41" s="55"/>
    </row>
    <row r="42" spans="1:5" ht="15" customHeight="1">
      <c r="A42" s="55"/>
      <c r="B42" s="55"/>
      <c r="C42" s="55"/>
      <c r="D42" s="55"/>
      <c r="E42" s="55"/>
    </row>
    <row r="43" spans="1:5" ht="15" customHeight="1">
      <c r="A43" s="55"/>
      <c r="B43" s="55"/>
      <c r="C43" s="55"/>
      <c r="D43" s="55"/>
      <c r="E43" s="55"/>
    </row>
    <row r="44" spans="1:5" ht="15" customHeight="1">
      <c r="A44" s="55"/>
      <c r="B44" s="55"/>
      <c r="C44" s="55"/>
      <c r="D44" s="55"/>
      <c r="E44" s="55"/>
    </row>
    <row r="45" spans="1:5" ht="15" customHeight="1">
      <c r="A45" s="55"/>
      <c r="B45" s="55"/>
      <c r="C45" s="55"/>
      <c r="D45" s="55"/>
      <c r="E45" s="55"/>
    </row>
    <row r="46" spans="1:5" ht="15" customHeight="1">
      <c r="A46" s="55"/>
      <c r="B46" s="55"/>
      <c r="C46" s="55"/>
      <c r="D46" s="55"/>
      <c r="E46" s="55"/>
    </row>
    <row r="47" spans="1:5" ht="15" customHeight="1">
      <c r="A47" s="55"/>
      <c r="B47" s="55"/>
      <c r="C47" s="55"/>
      <c r="D47" s="55"/>
      <c r="E47" s="55"/>
    </row>
    <row r="48" spans="1:5" ht="15" customHeight="1">
      <c r="A48" s="55"/>
      <c r="B48" s="55"/>
      <c r="C48" s="55"/>
      <c r="D48" s="55"/>
      <c r="E48" s="55"/>
    </row>
    <row r="49" spans="1:5" ht="15" customHeight="1">
      <c r="A49" s="55"/>
      <c r="B49" s="55"/>
      <c r="C49" s="55"/>
      <c r="D49" s="55"/>
      <c r="E49" s="55"/>
    </row>
    <row r="50" spans="1:5" ht="15" customHeight="1">
      <c r="A50" s="55"/>
      <c r="B50" s="55"/>
      <c r="C50" s="55"/>
      <c r="D50" s="55"/>
      <c r="E50" s="55"/>
    </row>
    <row r="51" spans="1:5" ht="15" customHeight="1">
      <c r="A51" s="55"/>
      <c r="B51" s="55"/>
      <c r="C51" s="55"/>
      <c r="D51" s="55"/>
      <c r="E51" s="55"/>
    </row>
    <row r="52" spans="1:5" ht="15" customHeight="1">
      <c r="A52" s="55"/>
      <c r="B52" s="55"/>
      <c r="C52" s="55"/>
      <c r="D52" s="55"/>
      <c r="E52" s="55"/>
    </row>
    <row r="53" spans="1:5" ht="15" customHeight="1">
      <c r="A53" s="55"/>
      <c r="B53" s="55"/>
      <c r="C53" s="55"/>
      <c r="D53" s="55"/>
      <c r="E53" s="55"/>
    </row>
    <row r="54" spans="1:5" ht="15" customHeight="1">
      <c r="A54" s="55"/>
      <c r="B54" s="55"/>
      <c r="C54" s="55"/>
      <c r="D54" s="55"/>
      <c r="E54" s="55"/>
    </row>
    <row r="55" spans="1:5" ht="15" customHeight="1">
      <c r="A55" s="55"/>
      <c r="B55" s="55"/>
      <c r="C55" s="55"/>
      <c r="D55" s="55"/>
      <c r="E55" s="55"/>
    </row>
    <row r="56" spans="1:5" ht="15" customHeight="1">
      <c r="A56" s="55"/>
      <c r="B56" s="55"/>
      <c r="C56" s="55"/>
      <c r="D56" s="55"/>
      <c r="E56" s="55"/>
    </row>
    <row r="57" spans="1:5" ht="15" customHeight="1">
      <c r="A57" s="55"/>
      <c r="B57" s="55"/>
      <c r="C57" s="55"/>
      <c r="D57" s="55"/>
      <c r="E57" s="55"/>
    </row>
    <row r="58" spans="1:5" ht="15" customHeight="1">
      <c r="A58" s="55"/>
      <c r="B58" s="55"/>
      <c r="C58" s="55"/>
      <c r="D58" s="55"/>
      <c r="E58" s="55"/>
    </row>
    <row r="59" spans="1:5" ht="15" customHeight="1">
      <c r="A59" s="55"/>
      <c r="B59" s="55"/>
      <c r="C59" s="55"/>
      <c r="D59" s="55"/>
      <c r="E59" s="55"/>
    </row>
    <row r="60" spans="1:5" ht="15" customHeight="1">
      <c r="A60" s="55"/>
      <c r="B60" s="55"/>
      <c r="C60" s="55"/>
      <c r="D60" s="55"/>
      <c r="E60" s="55"/>
    </row>
    <row r="61" spans="1:5" ht="15" customHeight="1">
      <c r="A61" s="55"/>
      <c r="B61" s="55"/>
      <c r="C61" s="55"/>
      <c r="D61" s="55"/>
      <c r="E61" s="55"/>
    </row>
    <row r="62" spans="1:5" ht="15" customHeight="1">
      <c r="A62" s="55"/>
      <c r="B62" s="55"/>
      <c r="C62" s="55"/>
      <c r="D62" s="55"/>
      <c r="E62" s="55"/>
    </row>
    <row r="63" spans="1:5" ht="15" customHeight="1">
      <c r="A63" s="55"/>
      <c r="B63" s="55"/>
      <c r="C63" s="55"/>
      <c r="D63" s="55"/>
      <c r="E63" s="55"/>
    </row>
    <row r="64" spans="1:5" ht="15" customHeight="1">
      <c r="A64" s="55"/>
      <c r="B64" s="55"/>
      <c r="C64" s="55"/>
      <c r="D64" s="55"/>
      <c r="E64" s="55"/>
    </row>
    <row r="65" spans="1:5" ht="15" customHeight="1">
      <c r="A65" s="55"/>
      <c r="B65" s="55"/>
      <c r="C65" s="55"/>
      <c r="D65" s="55"/>
      <c r="E65" s="55"/>
    </row>
    <row r="66" spans="1:5" ht="15" customHeight="1">
      <c r="A66" s="55"/>
      <c r="B66" s="55"/>
      <c r="C66" s="55"/>
      <c r="D66" s="55"/>
      <c r="E66" s="55"/>
    </row>
    <row r="67" spans="1:5" ht="15" customHeight="1">
      <c r="A67" s="55"/>
      <c r="B67" s="55"/>
      <c r="C67" s="55"/>
      <c r="D67" s="55"/>
      <c r="E67" s="55"/>
    </row>
    <row r="68" spans="1:5" ht="15" customHeight="1">
      <c r="A68" s="55"/>
      <c r="B68" s="55"/>
      <c r="C68" s="55"/>
      <c r="D68" s="55"/>
      <c r="E68" s="55"/>
    </row>
    <row r="69" spans="1:5" ht="15" customHeight="1">
      <c r="A69" s="55"/>
      <c r="B69" s="55"/>
      <c r="C69" s="55"/>
      <c r="D69" s="55"/>
      <c r="E69" s="55"/>
    </row>
    <row r="70" spans="1:5" ht="15" customHeight="1">
      <c r="A70" s="55"/>
      <c r="B70" s="55"/>
      <c r="C70" s="55"/>
      <c r="D70" s="55"/>
      <c r="E70" s="55"/>
    </row>
    <row r="71" spans="1:5" ht="15" customHeight="1">
      <c r="A71" s="55"/>
      <c r="B71" s="55"/>
      <c r="C71" s="55"/>
      <c r="D71" s="55"/>
      <c r="E71" s="55"/>
    </row>
    <row r="72" spans="1:5" ht="15" customHeight="1">
      <c r="A72" s="55"/>
      <c r="B72" s="55"/>
      <c r="C72" s="55"/>
      <c r="D72" s="55"/>
      <c r="E72" s="55"/>
    </row>
    <row r="73" spans="1:5" ht="15" customHeight="1">
      <c r="A73" s="55"/>
      <c r="B73" s="55"/>
      <c r="C73" s="55"/>
      <c r="D73" s="55"/>
      <c r="E73" s="55"/>
    </row>
    <row r="74" spans="1:5" ht="15" customHeight="1">
      <c r="A74" s="55"/>
      <c r="B74" s="55"/>
      <c r="C74" s="55"/>
      <c r="D74" s="55"/>
      <c r="E74" s="55"/>
    </row>
    <row r="75" spans="1:5" ht="15" customHeight="1">
      <c r="A75" s="55"/>
      <c r="B75" s="55"/>
      <c r="C75" s="55"/>
      <c r="D75" s="55"/>
      <c r="E75" s="55"/>
    </row>
    <row r="76" spans="1:5" ht="15" customHeight="1">
      <c r="A76" s="55"/>
      <c r="B76" s="55"/>
      <c r="C76" s="55"/>
      <c r="D76" s="55"/>
      <c r="E76" s="55"/>
    </row>
    <row r="77" spans="1:5" ht="15" customHeight="1">
      <c r="A77" s="55"/>
      <c r="B77" s="55"/>
      <c r="C77" s="55"/>
      <c r="D77" s="55"/>
      <c r="E77" s="55"/>
    </row>
    <row r="78" spans="1:5" ht="15" customHeight="1">
      <c r="A78" s="55"/>
      <c r="B78" s="55"/>
      <c r="C78" s="55"/>
      <c r="D78" s="55"/>
      <c r="E78" s="55"/>
    </row>
    <row r="79" spans="1:5" ht="15" customHeight="1">
      <c r="A79" s="55"/>
      <c r="B79" s="55"/>
      <c r="C79" s="55"/>
      <c r="D79" s="55"/>
      <c r="E79" s="55"/>
    </row>
    <row r="80" spans="1:5" ht="15" customHeight="1">
      <c r="A80" s="55"/>
      <c r="B80" s="55"/>
      <c r="C80" s="55"/>
      <c r="D80" s="55"/>
      <c r="E80" s="55"/>
    </row>
    <row r="81" spans="1:5" ht="15" customHeight="1">
      <c r="A81" s="55"/>
      <c r="B81" s="55"/>
      <c r="C81" s="55"/>
      <c r="D81" s="55"/>
      <c r="E81" s="55"/>
    </row>
    <row r="82" spans="1:5" ht="15" customHeight="1">
      <c r="A82" s="55"/>
      <c r="B82" s="55"/>
      <c r="C82" s="55"/>
      <c r="D82" s="55"/>
      <c r="E82" s="55"/>
    </row>
    <row r="83" spans="1:5" ht="15" customHeight="1">
      <c r="A83" s="55"/>
      <c r="B83" s="55"/>
      <c r="C83" s="55"/>
      <c r="D83" s="55"/>
      <c r="E83" s="55"/>
    </row>
    <row r="84" spans="1:5" ht="15" customHeight="1">
      <c r="A84" s="55"/>
      <c r="B84" s="55"/>
      <c r="C84" s="55"/>
      <c r="D84" s="55"/>
      <c r="E84" s="55"/>
    </row>
    <row r="85" spans="1:5" ht="15" customHeight="1">
      <c r="A85" s="55"/>
      <c r="B85" s="55"/>
      <c r="C85" s="55"/>
      <c r="D85" s="55"/>
      <c r="E85" s="55"/>
    </row>
    <row r="86" spans="1:5" ht="15" customHeight="1">
      <c r="A86" s="55"/>
      <c r="B86" s="55"/>
      <c r="C86" s="55"/>
      <c r="D86" s="55"/>
      <c r="E86" s="55"/>
    </row>
    <row r="87" spans="1:5" ht="15" customHeight="1">
      <c r="A87" s="55"/>
      <c r="B87" s="55"/>
      <c r="C87" s="55"/>
      <c r="D87" s="55"/>
      <c r="E87" s="55"/>
    </row>
    <row r="88" spans="1:5" ht="15" customHeight="1">
      <c r="A88" s="55"/>
      <c r="B88" s="55"/>
      <c r="C88" s="55"/>
      <c r="D88" s="55"/>
      <c r="E88" s="55"/>
    </row>
    <row r="89" spans="1:5" ht="15" customHeight="1">
      <c r="A89" s="55"/>
      <c r="B89" s="55"/>
      <c r="C89" s="55"/>
      <c r="D89" s="55"/>
      <c r="E89" s="55"/>
    </row>
    <row r="90" spans="1:5" ht="15" customHeight="1">
      <c r="A90" s="55"/>
      <c r="B90" s="55"/>
      <c r="C90" s="55"/>
      <c r="D90" s="55"/>
      <c r="E90" s="55"/>
    </row>
    <row r="91" spans="1:5" ht="15" customHeight="1">
      <c r="A91" s="55"/>
      <c r="B91" s="55"/>
      <c r="C91" s="55"/>
      <c r="D91" s="55"/>
      <c r="E91" s="55"/>
    </row>
    <row r="92" spans="1:5" ht="15" customHeight="1">
      <c r="A92" s="55"/>
      <c r="B92" s="55"/>
      <c r="C92" s="55"/>
      <c r="D92" s="55"/>
      <c r="E92" s="55"/>
    </row>
    <row r="93" spans="1:5" ht="15" customHeight="1">
      <c r="A93" s="55"/>
      <c r="B93" s="55"/>
      <c r="C93" s="55"/>
      <c r="D93" s="55"/>
      <c r="E93" s="55"/>
    </row>
    <row r="94" spans="1:5" ht="15" customHeight="1">
      <c r="A94" s="55"/>
      <c r="B94" s="55"/>
      <c r="C94" s="55"/>
      <c r="D94" s="55"/>
      <c r="E94" s="55"/>
    </row>
    <row r="95" spans="1:5" ht="15" customHeight="1">
      <c r="A95" s="55"/>
      <c r="B95" s="55"/>
      <c r="C95" s="55"/>
      <c r="D95" s="55"/>
      <c r="E95" s="55"/>
    </row>
    <row r="96" spans="1:5" ht="15" customHeight="1">
      <c r="A96" s="55"/>
      <c r="B96" s="55"/>
      <c r="C96" s="55"/>
      <c r="D96" s="55"/>
      <c r="E96" s="55"/>
    </row>
    <row r="97" spans="1:5" ht="15" customHeight="1">
      <c r="A97" s="55"/>
      <c r="B97" s="55"/>
      <c r="C97" s="55"/>
      <c r="D97" s="55"/>
      <c r="E97" s="55"/>
    </row>
    <row r="98" spans="1:5" ht="15" customHeight="1">
      <c r="A98" s="55"/>
      <c r="B98" s="55"/>
      <c r="C98" s="55"/>
      <c r="D98" s="55"/>
      <c r="E98" s="55"/>
    </row>
    <row r="99" spans="1:5" ht="15" customHeight="1">
      <c r="A99" s="55"/>
      <c r="B99" s="55"/>
      <c r="C99" s="55"/>
      <c r="D99" s="55"/>
      <c r="E99" s="55"/>
    </row>
    <row r="100" spans="1:5" ht="15" customHeight="1">
      <c r="A100" s="55"/>
      <c r="B100" s="55"/>
      <c r="C100" s="55"/>
      <c r="D100" s="55"/>
      <c r="E100" s="55"/>
    </row>
    <row r="101" spans="1:5" ht="15" customHeight="1">
      <c r="A101" s="55"/>
      <c r="B101" s="55"/>
      <c r="C101" s="55"/>
      <c r="D101" s="55"/>
      <c r="E101" s="55"/>
    </row>
    <row r="102" spans="1:5" ht="15" customHeight="1">
      <c r="A102" s="55"/>
      <c r="B102" s="55"/>
      <c r="C102" s="55"/>
      <c r="D102" s="55"/>
      <c r="E102" s="55"/>
    </row>
  </sheetData>
  <mergeCells count="38">
    <mergeCell ref="A1:D1"/>
    <mergeCell ref="A31:A32"/>
    <mergeCell ref="B31:B32"/>
    <mergeCell ref="C31:C32"/>
    <mergeCell ref="D31:D32"/>
    <mergeCell ref="D25:D27"/>
    <mergeCell ref="A28:A29"/>
    <mergeCell ref="B28:B29"/>
    <mergeCell ref="D28:D29"/>
    <mergeCell ref="B25:B27"/>
    <mergeCell ref="A25:A27"/>
    <mergeCell ref="B14:B15"/>
    <mergeCell ref="D14:D15"/>
    <mergeCell ref="B21:B22"/>
    <mergeCell ref="D21:D22"/>
    <mergeCell ref="B23:B24"/>
    <mergeCell ref="D23:D24"/>
    <mergeCell ref="B16:B17"/>
    <mergeCell ref="D16:D17"/>
    <mergeCell ref="D19:D20"/>
    <mergeCell ref="B19:B20"/>
    <mergeCell ref="B4:B5"/>
    <mergeCell ref="D4:D5"/>
    <mergeCell ref="B6:B7"/>
    <mergeCell ref="D6:D7"/>
    <mergeCell ref="B12:B13"/>
    <mergeCell ref="B8:B10"/>
    <mergeCell ref="D8:D10"/>
    <mergeCell ref="D12:D13"/>
    <mergeCell ref="A23:A24"/>
    <mergeCell ref="A4:A5"/>
    <mergeCell ref="A6:A7"/>
    <mergeCell ref="A19:A20"/>
    <mergeCell ref="A21:A22"/>
    <mergeCell ref="A12:A13"/>
    <mergeCell ref="A8:A10"/>
    <mergeCell ref="A16:A17"/>
    <mergeCell ref="A14:A15"/>
  </mergeCells>
  <phoneticPr fontId="42" type="noConversion"/>
  <conditionalFormatting sqref="C35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showGridLines="0" workbookViewId="0"/>
  </sheetViews>
  <sheetFormatPr defaultColWidth="8.85546875" defaultRowHeight="15" customHeight="1"/>
  <cols>
    <col min="1" max="1" width="14.85546875" style="3" customWidth="1"/>
    <col min="2" max="4" width="8.85546875" style="3" customWidth="1"/>
    <col min="5" max="5" width="26.85546875" style="3" customWidth="1"/>
    <col min="6" max="16384" width="8.85546875" style="3"/>
  </cols>
  <sheetData>
    <row r="1" spans="1:5" ht="13.5" customHeight="1">
      <c r="A1" s="274" t="s">
        <v>248</v>
      </c>
      <c r="B1" s="2"/>
      <c r="C1" s="1"/>
      <c r="D1" s="1"/>
      <c r="E1" s="1"/>
    </row>
    <row r="2" spans="1:5" ht="13.5" customHeight="1">
      <c r="A2" s="1"/>
      <c r="B2" s="42">
        <v>2020</v>
      </c>
      <c r="C2" s="42">
        <v>2021</v>
      </c>
      <c r="D2" s="42">
        <v>2022</v>
      </c>
      <c r="E2" s="1"/>
    </row>
    <row r="3" spans="1:5" ht="15.75" customHeight="1">
      <c r="A3" s="4" t="s">
        <v>249</v>
      </c>
      <c r="B3" s="1">
        <v>175</v>
      </c>
      <c r="C3" s="1">
        <v>175</v>
      </c>
      <c r="D3" s="1">
        <v>175</v>
      </c>
      <c r="E3" s="1" t="s">
        <v>250</v>
      </c>
    </row>
    <row r="4" spans="1:5" ht="15.75" customHeight="1">
      <c r="A4" s="4" t="s">
        <v>249</v>
      </c>
      <c r="B4" s="1">
        <v>75</v>
      </c>
      <c r="C4" s="1">
        <v>75</v>
      </c>
      <c r="D4" s="1">
        <v>75</v>
      </c>
      <c r="E4" s="1" t="s">
        <v>251</v>
      </c>
    </row>
    <row r="5" spans="1:5" ht="15.75" customHeight="1">
      <c r="A5" s="4" t="s">
        <v>249</v>
      </c>
      <c r="B5" s="1">
        <v>25</v>
      </c>
      <c r="C5" s="1">
        <v>25</v>
      </c>
      <c r="D5" s="1">
        <v>25</v>
      </c>
      <c r="E5" s="1" t="s">
        <v>252</v>
      </c>
    </row>
    <row r="6" spans="1:5" ht="15.75" customHeight="1">
      <c r="A6" s="4" t="s">
        <v>249</v>
      </c>
      <c r="B6" s="1">
        <v>100</v>
      </c>
      <c r="C6" s="1">
        <v>100</v>
      </c>
      <c r="D6" s="1">
        <v>100</v>
      </c>
      <c r="E6" s="1" t="s">
        <v>253</v>
      </c>
    </row>
    <row r="7" spans="1:5" ht="15.75" customHeight="1">
      <c r="A7" s="4" t="s">
        <v>254</v>
      </c>
      <c r="B7" s="1">
        <v>50</v>
      </c>
      <c r="C7" s="1">
        <v>50</v>
      </c>
      <c r="D7" s="1">
        <v>50</v>
      </c>
      <c r="E7" s="1" t="s">
        <v>255</v>
      </c>
    </row>
    <row r="8" spans="1:5" ht="13.5" customHeight="1">
      <c r="A8" s="1"/>
      <c r="B8" s="1">
        <v>425</v>
      </c>
      <c r="C8" s="1">
        <v>425</v>
      </c>
      <c r="D8" s="1">
        <v>425</v>
      </c>
      <c r="E8" s="1"/>
    </row>
    <row r="9" spans="1:5" ht="13.5" customHeight="1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</sheetData>
  <phoneticPr fontId="42" type="noConversion"/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showGridLines="0" workbookViewId="0">
      <selection activeCell="J11" sqref="J11"/>
    </sheetView>
  </sheetViews>
  <sheetFormatPr defaultRowHeight="15" customHeight="1"/>
  <cols>
    <col min="1" max="1" width="31.42578125" style="101" customWidth="1"/>
    <col min="2" max="2" width="14.85546875" style="101" customWidth="1"/>
    <col min="3" max="3" width="12.5703125" style="101" customWidth="1"/>
    <col min="4" max="4" width="14.7109375" style="101" customWidth="1"/>
    <col min="5" max="16384" width="9.140625" style="101"/>
  </cols>
  <sheetData>
    <row r="1" spans="1:4" ht="15" customHeight="1">
      <c r="A1" s="543" t="s">
        <v>523</v>
      </c>
      <c r="B1" s="543"/>
      <c r="C1" s="543"/>
      <c r="D1" s="543"/>
    </row>
    <row r="2" spans="1:4" ht="13.5" customHeight="1">
      <c r="A2" s="266"/>
      <c r="B2" s="266" t="s">
        <v>331</v>
      </c>
      <c r="C2" s="266">
        <v>2021</v>
      </c>
      <c r="D2" s="101">
        <v>2022</v>
      </c>
    </row>
    <row r="3" spans="1:4" ht="13.7" customHeight="1">
      <c r="A3" s="267" t="s">
        <v>90</v>
      </c>
      <c r="B3" s="268">
        <v>50000</v>
      </c>
      <c r="C3" s="102">
        <f t="shared" ref="C3:D13" si="0">B3*1.025</f>
        <v>51249.999999999993</v>
      </c>
      <c r="D3" s="102">
        <f t="shared" si="0"/>
        <v>52531.249999999985</v>
      </c>
    </row>
    <row r="4" spans="1:4" ht="13.7" customHeight="1">
      <c r="A4" s="267" t="s">
        <v>91</v>
      </c>
      <c r="B4" s="268">
        <v>1200</v>
      </c>
      <c r="C4" s="102">
        <f t="shared" si="0"/>
        <v>1230</v>
      </c>
      <c r="D4" s="102">
        <f t="shared" si="0"/>
        <v>1260.75</v>
      </c>
    </row>
    <row r="5" spans="1:4" ht="13.7" customHeight="1">
      <c r="A5" s="267" t="s">
        <v>94</v>
      </c>
      <c r="B5" s="268">
        <v>200</v>
      </c>
      <c r="C5" s="102">
        <f t="shared" si="0"/>
        <v>204.99999999999997</v>
      </c>
      <c r="D5" s="102">
        <f t="shared" si="0"/>
        <v>210.12499999999994</v>
      </c>
    </row>
    <row r="6" spans="1:4" ht="13.7" customHeight="1">
      <c r="A6" s="267" t="s">
        <v>332</v>
      </c>
      <c r="B6" s="268">
        <v>5000</v>
      </c>
      <c r="C6" s="102">
        <f t="shared" si="0"/>
        <v>5125</v>
      </c>
      <c r="D6" s="102">
        <f t="shared" si="0"/>
        <v>5253.1249999999991</v>
      </c>
    </row>
    <row r="7" spans="1:4" ht="13.7" customHeight="1">
      <c r="A7" s="267" t="s">
        <v>96</v>
      </c>
      <c r="B7" s="268">
        <v>500</v>
      </c>
      <c r="C7" s="102">
        <f t="shared" si="0"/>
        <v>512.5</v>
      </c>
      <c r="D7" s="102">
        <f t="shared" si="0"/>
        <v>525.3125</v>
      </c>
    </row>
    <row r="8" spans="1:4" ht="13.7" customHeight="1">
      <c r="A8" s="267" t="s">
        <v>333</v>
      </c>
      <c r="B8" s="268">
        <v>2000</v>
      </c>
      <c r="C8" s="102">
        <f t="shared" si="0"/>
        <v>2050</v>
      </c>
      <c r="D8" s="102">
        <f t="shared" si="0"/>
        <v>2101.25</v>
      </c>
    </row>
    <row r="9" spans="1:4" ht="13.7" customHeight="1">
      <c r="A9" s="267" t="s">
        <v>334</v>
      </c>
      <c r="B9" s="268">
        <v>2500</v>
      </c>
      <c r="C9" s="102">
        <f t="shared" si="0"/>
        <v>2562.5</v>
      </c>
      <c r="D9" s="102">
        <f t="shared" si="0"/>
        <v>2626.5624999999995</v>
      </c>
    </row>
    <row r="10" spans="1:4" ht="13.7" customHeight="1">
      <c r="A10" s="267" t="s">
        <v>88</v>
      </c>
      <c r="B10" s="268">
        <v>3000</v>
      </c>
      <c r="C10" s="102">
        <f t="shared" si="0"/>
        <v>3074.9999999999995</v>
      </c>
      <c r="D10" s="102">
        <f t="shared" si="0"/>
        <v>3151.8749999999991</v>
      </c>
    </row>
    <row r="11" spans="1:4" ht="13.7" customHeight="1">
      <c r="A11" s="267" t="s">
        <v>335</v>
      </c>
      <c r="B11" s="268">
        <v>500</v>
      </c>
      <c r="C11" s="102">
        <f t="shared" si="0"/>
        <v>512.5</v>
      </c>
      <c r="D11" s="102">
        <f t="shared" si="0"/>
        <v>525.3125</v>
      </c>
    </row>
    <row r="12" spans="1:4" ht="13.7" customHeight="1">
      <c r="A12" s="267" t="s">
        <v>100</v>
      </c>
      <c r="B12" s="268">
        <v>3000</v>
      </c>
      <c r="C12" s="102">
        <f t="shared" si="0"/>
        <v>3074.9999999999995</v>
      </c>
      <c r="D12" s="102">
        <f t="shared" si="0"/>
        <v>3151.8749999999991</v>
      </c>
    </row>
    <row r="13" spans="1:4" ht="13.5" customHeight="1">
      <c r="A13" s="266"/>
      <c r="B13" s="269">
        <f>SUM(B3:B12)</f>
        <v>67900</v>
      </c>
      <c r="C13" s="102">
        <f t="shared" si="0"/>
        <v>69597.5</v>
      </c>
      <c r="D13" s="102">
        <f t="shared" si="0"/>
        <v>71337.4375</v>
      </c>
    </row>
    <row r="14" spans="1:4" ht="33" customHeight="1">
      <c r="A14" s="267" t="s">
        <v>498</v>
      </c>
    </row>
    <row r="18" spans="1:11">
      <c r="A18" s="204" t="s">
        <v>499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1">
      <c r="A19" s="204" t="s">
        <v>500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pans="1:11">
      <c r="A20" s="204" t="s">
        <v>501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1:11">
      <c r="A21" s="204" t="s">
        <v>502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1">
      <c r="A22" s="204" t="s">
        <v>503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1">
      <c r="A23" s="204" t="s">
        <v>504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  <row r="24" spans="1:11">
      <c r="A24" s="204" t="s">
        <v>505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spans="1:11">
      <c r="A25" s="204" t="s">
        <v>506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</row>
    <row r="26" spans="1:11">
      <c r="A26" s="204" t="s">
        <v>507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</row>
    <row r="27" spans="1:11">
      <c r="A27" s="204" t="s">
        <v>508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</row>
  </sheetData>
  <mergeCells count="1">
    <mergeCell ref="A1:D1"/>
  </mergeCells>
  <phoneticPr fontId="42" type="noConversion"/>
  <pageMargins left="0.51181102362204722" right="0.31496062992125984" top="0.74803149606299213" bottom="0.74803149606299213" header="0.31496062992125984" footer="0.31496062992125984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Overall Financial Outlook-2019</vt:lpstr>
      <vt:lpstr>BUDGET</vt:lpstr>
      <vt:lpstr>NOTES</vt:lpstr>
      <vt:lpstr>Deferred Maintenance</vt:lpstr>
      <vt:lpstr>Communications</vt:lpstr>
      <vt:lpstr>P&amp;D</vt:lpstr>
      <vt:lpstr>Social</vt:lpstr>
      <vt:lpstr>Education</vt:lpstr>
      <vt:lpstr>Grounds</vt:lpstr>
      <vt:lpstr>Member Selection</vt:lpstr>
      <vt:lpstr>Member Involvement</vt:lpstr>
      <vt:lpstr>BUDGET!Print_Titles</vt:lpstr>
      <vt:lpstr>'Deferred Maintenance'!Print_Titles</vt:lpstr>
      <vt:lpstr>'Overall Financial Outlook-2019'!Print_Titles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Sunnyhill Office</dc:creator>
  <cp:lastModifiedBy>Miss Andrea</cp:lastModifiedBy>
  <cp:lastPrinted>2020-04-16T19:01:37Z</cp:lastPrinted>
  <dcterms:created xsi:type="dcterms:W3CDTF">2019-03-11T20:47:21Z</dcterms:created>
  <dcterms:modified xsi:type="dcterms:W3CDTF">2020-04-27T16:49:12Z</dcterms:modified>
</cp:coreProperties>
</file>